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zyrussell/Dropbox/CSA Network UK/Resources/"/>
    </mc:Choice>
  </mc:AlternateContent>
  <xr:revisionPtr revIDLastSave="0" documentId="13_ncr:1_{C4818995-9DC1-2449-9FC7-B328AE690D2C}" xr6:coauthVersionLast="47" xr6:coauthVersionMax="47" xr10:uidLastSave="{00000000-0000-0000-0000-000000000000}"/>
  <bookViews>
    <workbookView xWindow="0" yWindow="760" windowWidth="20740" windowHeight="11160" activeTab="1" xr2:uid="{5E03B951-D751-4662-BFEC-B3AAF09CE6F6}"/>
  </bookViews>
  <sheets>
    <sheet name="Summary" sheetId="4" r:id="rId1"/>
    <sheet name="Field crops" sheetId="1" r:id="rId2"/>
    <sheet name="Field crops rotation" sheetId="2" r:id="rId3"/>
    <sheet name="Protected cropping" sheetId="3" r:id="rId4"/>
    <sheet name="Protected cropping rota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E39" i="1" s="1"/>
  <c r="G39" i="1" l="1"/>
  <c r="I39" i="1"/>
  <c r="J39" i="1" s="1"/>
  <c r="C15" i="1"/>
  <c r="E15" i="1" s="1"/>
  <c r="G15" i="1" s="1"/>
  <c r="E32" i="3"/>
  <c r="D55" i="1"/>
  <c r="E55" i="1" s="1"/>
  <c r="C8" i="1"/>
  <c r="E8" i="1" s="1"/>
  <c r="I8" i="1" s="1"/>
  <c r="B3" i="4"/>
  <c r="C4" i="3"/>
  <c r="D16" i="3" s="1"/>
  <c r="F16" i="3" s="1"/>
  <c r="H16" i="3" s="1"/>
  <c r="D13" i="3"/>
  <c r="F13" i="3" s="1"/>
  <c r="H13" i="3" s="1"/>
  <c r="C24" i="1"/>
  <c r="E24" i="1" s="1"/>
  <c r="G24" i="1" s="1"/>
  <c r="C23" i="1"/>
  <c r="E23" i="1" s="1"/>
  <c r="G23" i="1" s="1"/>
  <c r="C22" i="1"/>
  <c r="E22" i="1" s="1"/>
  <c r="G22" i="1" s="1"/>
  <c r="D8" i="3"/>
  <c r="F8" i="3" s="1"/>
  <c r="K2" i="3"/>
  <c r="O12" i="1"/>
  <c r="P12" i="1" s="1"/>
  <c r="Q12" i="1" s="1"/>
  <c r="C30" i="1"/>
  <c r="E30" i="1" s="1"/>
  <c r="I30" i="1" s="1"/>
  <c r="J30" i="1" s="1"/>
  <c r="C29" i="1"/>
  <c r="E29" i="1" s="1"/>
  <c r="C28" i="1"/>
  <c r="E28" i="1" s="1"/>
  <c r="I28" i="1" s="1"/>
  <c r="J28" i="1" s="1"/>
  <c r="C27" i="1"/>
  <c r="E27" i="1" s="1"/>
  <c r="C40" i="1"/>
  <c r="E40" i="1" s="1"/>
  <c r="C33" i="1"/>
  <c r="E33" i="1" s="1"/>
  <c r="C34" i="1"/>
  <c r="E34" i="1" s="1"/>
  <c r="C38" i="1"/>
  <c r="E38" i="1" s="1"/>
  <c r="C37" i="1"/>
  <c r="E37" i="1" s="1"/>
  <c r="C36" i="1"/>
  <c r="E36" i="1" s="1"/>
  <c r="I36" i="1" s="1"/>
  <c r="J36" i="1" s="1"/>
  <c r="C35" i="1"/>
  <c r="E35" i="1" s="1"/>
  <c r="C21" i="1"/>
  <c r="E21" i="1" s="1"/>
  <c r="C20" i="1"/>
  <c r="E20" i="1" s="1"/>
  <c r="J20" i="1" s="1"/>
  <c r="C19" i="1"/>
  <c r="E19" i="1" s="1"/>
  <c r="C18" i="1"/>
  <c r="E18" i="1" s="1"/>
  <c r="J18" i="1" s="1"/>
  <c r="C14" i="1"/>
  <c r="E14" i="1" s="1"/>
  <c r="I14" i="1" s="1"/>
  <c r="C13" i="1"/>
  <c r="E13" i="1" s="1"/>
  <c r="I13" i="1" s="1"/>
  <c r="C12" i="1"/>
  <c r="E12" i="1" s="1"/>
  <c r="I12" i="1" s="1"/>
  <c r="G8" i="1" l="1"/>
  <c r="G9" i="1" s="1"/>
  <c r="J8" i="1"/>
  <c r="J9" i="1" s="1"/>
  <c r="B12" i="2" s="1"/>
  <c r="D9" i="3"/>
  <c r="F9" i="3" s="1"/>
  <c r="H9" i="3" s="1"/>
  <c r="D10" i="3"/>
  <c r="F10" i="3" s="1"/>
  <c r="H10" i="3" s="1"/>
  <c r="I24" i="1"/>
  <c r="J24" i="1" s="1"/>
  <c r="I13" i="3"/>
  <c r="I16" i="3"/>
  <c r="I8" i="3"/>
  <c r="I15" i="1"/>
  <c r="J15" i="1" s="1"/>
  <c r="H8" i="3"/>
  <c r="J23" i="1"/>
  <c r="I22" i="1"/>
  <c r="J22" i="1" s="1"/>
  <c r="J13" i="1"/>
  <c r="G13" i="1"/>
  <c r="I21" i="1"/>
  <c r="J21" i="1" s="1"/>
  <c r="G21" i="1"/>
  <c r="G29" i="1"/>
  <c r="I29" i="1"/>
  <c r="J29" i="1" s="1"/>
  <c r="J14" i="1"/>
  <c r="G14" i="1"/>
  <c r="J12" i="1"/>
  <c r="G12" i="1"/>
  <c r="G38" i="1"/>
  <c r="I38" i="1"/>
  <c r="J38" i="1" s="1"/>
  <c r="I34" i="1"/>
  <c r="J34" i="1" s="1"/>
  <c r="G34" i="1"/>
  <c r="G40" i="1"/>
  <c r="I40" i="1"/>
  <c r="J40" i="1" s="1"/>
  <c r="I35" i="1"/>
  <c r="J35" i="1" s="1"/>
  <c r="G35" i="1"/>
  <c r="I37" i="1"/>
  <c r="J37" i="1" s="1"/>
  <c r="G37" i="1"/>
  <c r="I19" i="1"/>
  <c r="J19" i="1" s="1"/>
  <c r="G19" i="1"/>
  <c r="G27" i="1"/>
  <c r="I27" i="1"/>
  <c r="J27" i="1" s="1"/>
  <c r="G33" i="1"/>
  <c r="I33" i="1"/>
  <c r="J33" i="1" s="1"/>
  <c r="G20" i="1"/>
  <c r="G30" i="1"/>
  <c r="G18" i="1"/>
  <c r="G28" i="1"/>
  <c r="G36" i="1"/>
  <c r="J13" i="3" l="1"/>
  <c r="I15" i="3"/>
  <c r="B12" i="5" s="1"/>
  <c r="J16" i="3"/>
  <c r="I17" i="3"/>
  <c r="B13" i="5" s="1"/>
  <c r="J8" i="3"/>
  <c r="H20" i="3"/>
  <c r="C12" i="4" s="1"/>
  <c r="C13" i="4" s="1"/>
  <c r="I9" i="3"/>
  <c r="J9" i="3" s="1"/>
  <c r="I10" i="3"/>
  <c r="J10" i="3" s="1"/>
  <c r="G31" i="1"/>
  <c r="G16" i="1"/>
  <c r="G25" i="1"/>
  <c r="G41" i="1"/>
  <c r="J31" i="1"/>
  <c r="B15" i="2" s="1"/>
  <c r="J41" i="1"/>
  <c r="B16" i="2" s="1"/>
  <c r="J25" i="1"/>
  <c r="J16" i="1"/>
  <c r="B14" i="2" s="1"/>
  <c r="J15" i="3" l="1"/>
  <c r="J20" i="3" s="1"/>
  <c r="B12" i="4" s="1"/>
  <c r="B13" i="4" s="1"/>
  <c r="I11" i="3"/>
  <c r="B11" i="5" s="1"/>
  <c r="G44" i="1"/>
  <c r="C7" i="4" s="1"/>
  <c r="C9" i="4" s="1"/>
  <c r="C15" i="4" s="1"/>
  <c r="B13" i="2"/>
  <c r="J44" i="1"/>
  <c r="J46" i="1" l="1"/>
  <c r="B8" i="4" s="1"/>
  <c r="B7" i="4"/>
  <c r="J48" i="1" l="1"/>
  <c r="B17" i="2"/>
  <c r="B9" i="4"/>
</calcChain>
</file>

<file path=xl/sharedStrings.xml><?xml version="1.0" encoding="utf-8"?>
<sst xmlns="http://schemas.openxmlformats.org/spreadsheetml/2006/main" count="182" uniqueCount="89">
  <si>
    <t>Soil Asssociation Cropping Tool for Community Agriculture Groups</t>
  </si>
  <si>
    <t>No of people per year</t>
  </si>
  <si>
    <t>Crop</t>
  </si>
  <si>
    <t>Quantity eaten per person per week</t>
  </si>
  <si>
    <t>No of weeks supply per year</t>
  </si>
  <si>
    <t>Total Quantity per year</t>
  </si>
  <si>
    <t>Price per unit</t>
  </si>
  <si>
    <t>Total value</t>
  </si>
  <si>
    <t>Area (Hectare)</t>
  </si>
  <si>
    <t>Standard Yields (kg per ha)</t>
  </si>
  <si>
    <t>Onions (kg)</t>
  </si>
  <si>
    <t>Red onions (kg)</t>
  </si>
  <si>
    <t>Leeks (kg)</t>
  </si>
  <si>
    <t>Cauliflower (each)</t>
  </si>
  <si>
    <t>Purple Sprouting Broccoli (kg)</t>
  </si>
  <si>
    <t>Cabbage (kg)</t>
  </si>
  <si>
    <t>Kale (kg)</t>
  </si>
  <si>
    <t>Broad Beans (kg)</t>
  </si>
  <si>
    <t>Green Beans (kg)</t>
  </si>
  <si>
    <t>Peas (kg)</t>
  </si>
  <si>
    <t>Sweetcorn (kg)</t>
  </si>
  <si>
    <t>Other</t>
  </si>
  <si>
    <t>Courgette (kg)</t>
  </si>
  <si>
    <t>Lettuce (mixed bag kg)</t>
  </si>
  <si>
    <t>Chard (kg)</t>
  </si>
  <si>
    <t>Potatoes (kg)</t>
  </si>
  <si>
    <t>Potatoes</t>
  </si>
  <si>
    <t>Beetroot (kg)</t>
  </si>
  <si>
    <t>Celeriac (kg)</t>
  </si>
  <si>
    <t>Parsnip (kg)</t>
  </si>
  <si>
    <t>Carrots (kg)</t>
  </si>
  <si>
    <t>Total Crop Value</t>
  </si>
  <si>
    <t>Year</t>
  </si>
  <si>
    <t>Rotational Block</t>
  </si>
  <si>
    <t>Aliums</t>
  </si>
  <si>
    <t>Brassicas</t>
  </si>
  <si>
    <t xml:space="preserve">Parcel 1 </t>
  </si>
  <si>
    <t>Parcel 2</t>
  </si>
  <si>
    <t>Parcel 3</t>
  </si>
  <si>
    <t>Parcel 4</t>
  </si>
  <si>
    <t>Parcel 5</t>
  </si>
  <si>
    <t>Parcel 6</t>
  </si>
  <si>
    <t xml:space="preserve">Potatoes </t>
  </si>
  <si>
    <t>Alliums</t>
  </si>
  <si>
    <t>Fertility</t>
  </si>
  <si>
    <t>Fertilty</t>
  </si>
  <si>
    <t>Garlic</t>
  </si>
  <si>
    <t>Sweede (Kg)</t>
  </si>
  <si>
    <t>Kohl Rabi (Kg)</t>
  </si>
  <si>
    <t>Soil Asssociation Protected Cropping Tool for CSA Groups</t>
  </si>
  <si>
    <t>Tomato (kg)</t>
  </si>
  <si>
    <t>Area (M2)</t>
  </si>
  <si>
    <t>Standard Yields (kg per m2)</t>
  </si>
  <si>
    <t>Cucumber</t>
  </si>
  <si>
    <t>Roots</t>
  </si>
  <si>
    <t>Total Cropping area</t>
  </si>
  <si>
    <t>Fertilty buildling area</t>
  </si>
  <si>
    <t>Total Area</t>
  </si>
  <si>
    <t>Others</t>
  </si>
  <si>
    <t>Peppers</t>
  </si>
  <si>
    <t>Aubergenes</t>
  </si>
  <si>
    <t>Area</t>
  </si>
  <si>
    <t>Income</t>
  </si>
  <si>
    <t>TOTAL</t>
  </si>
  <si>
    <t xml:space="preserve">FIELD CROPS </t>
  </si>
  <si>
    <t>PROTECTED CROPS</t>
  </si>
  <si>
    <t>Total</t>
  </si>
  <si>
    <t>Cropping area (m2)</t>
  </si>
  <si>
    <t>Cropping area (ha)</t>
  </si>
  <si>
    <t>Fertilty building area (Ha)</t>
  </si>
  <si>
    <t>Plus 20% Contingency</t>
  </si>
  <si>
    <t>Totals</t>
  </si>
  <si>
    <t>Parcel 7</t>
  </si>
  <si>
    <t>NO. BOXES/ SHARES</t>
  </si>
  <si>
    <t>Radishes (200g bunches)</t>
  </si>
  <si>
    <t>Family</t>
  </si>
  <si>
    <t>Solanae</t>
  </si>
  <si>
    <t xml:space="preserve">Cucrbits </t>
  </si>
  <si>
    <t>Bed 1</t>
  </si>
  <si>
    <t>Bed 2</t>
  </si>
  <si>
    <t>Bed 3</t>
  </si>
  <si>
    <t>Bed 4</t>
  </si>
  <si>
    <t>Bed 5</t>
  </si>
  <si>
    <t>Bed 6</t>
  </si>
  <si>
    <t>Cucrbits</t>
  </si>
  <si>
    <t>Area (m2)</t>
  </si>
  <si>
    <t>Winter salads</t>
  </si>
  <si>
    <t>Mixed salads/ brassicas</t>
  </si>
  <si>
    <t>Squash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</si>
</sst>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0.0"/>
    <numFmt numFmtId="166" formatCode="&quot;£&quot;#,##0.00"/>
    <numFmt numFmtId="167" formatCode="&quot;£&quot;#,##0"/>
    <numFmt numFmtId="168" formatCode="0.0000"/>
  </numFmts>
  <fonts count="17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23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3" fillId="3" borderId="1" xfId="0" applyNumberFormat="1" applyFont="1" applyFill="1" applyBorder="1" applyAlignment="1">
      <alignment horizontal="left" wrapText="1"/>
    </xf>
    <xf numFmtId="1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0" borderId="0" xfId="0" applyFont="1"/>
    <xf numFmtId="1" fontId="5" fillId="3" borderId="4" xfId="0" applyNumberFormat="1" applyFont="1" applyFill="1" applyBorder="1" applyAlignment="1">
      <alignment horizontal="left" wrapText="1"/>
    </xf>
    <xf numFmtId="1" fontId="4" fillId="3" borderId="0" xfId="0" applyNumberFormat="1" applyFont="1" applyFill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left"/>
    </xf>
    <xf numFmtId="165" fontId="4" fillId="3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165" fontId="5" fillId="3" borderId="0" xfId="0" applyNumberFormat="1" applyFont="1" applyFill="1" applyAlignment="1">
      <alignment horizontal="center" wrapText="1"/>
    </xf>
    <xf numFmtId="1" fontId="5" fillId="3" borderId="0" xfId="0" applyNumberFormat="1" applyFont="1" applyFill="1" applyAlignment="1">
      <alignment horizontal="center" wrapText="1"/>
    </xf>
    <xf numFmtId="166" fontId="5" fillId="3" borderId="0" xfId="0" applyNumberFormat="1" applyFont="1" applyFill="1" applyAlignment="1">
      <alignment horizontal="center" wrapText="1"/>
    </xf>
    <xf numFmtId="167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1" fontId="4" fillId="3" borderId="0" xfId="0" applyNumberFormat="1" applyFont="1" applyFill="1" applyAlignment="1">
      <alignment horizontal="center"/>
    </xf>
    <xf numFmtId="167" fontId="4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left"/>
    </xf>
    <xf numFmtId="165" fontId="4" fillId="3" borderId="5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/>
      <protection locked="0"/>
    </xf>
    <xf numFmtId="166" fontId="4" fillId="3" borderId="8" xfId="0" applyNumberFormat="1" applyFont="1" applyFill="1" applyBorder="1" applyAlignment="1" applyProtection="1">
      <alignment horizontal="center"/>
      <protection locked="0"/>
    </xf>
    <xf numFmtId="165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66" fontId="4" fillId="3" borderId="11" xfId="0" applyNumberFormat="1" applyFont="1" applyFill="1" applyBorder="1" applyAlignment="1" applyProtection="1">
      <alignment horizontal="center"/>
      <protection locked="0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 applyProtection="1">
      <alignment horizontal="center"/>
      <protection locked="0"/>
    </xf>
    <xf numFmtId="166" fontId="4" fillId="3" borderId="15" xfId="0" applyNumberFormat="1" applyFont="1" applyFill="1" applyBorder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locked="0"/>
    </xf>
    <xf numFmtId="166" fontId="4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165" fontId="4" fillId="3" borderId="16" xfId="0" applyNumberFormat="1" applyFont="1" applyFill="1" applyBorder="1" applyAlignment="1" applyProtection="1">
      <alignment horizontal="center"/>
      <protection locked="0"/>
    </xf>
    <xf numFmtId="1" fontId="4" fillId="3" borderId="17" xfId="0" applyNumberFormat="1" applyFont="1" applyFill="1" applyBorder="1" applyAlignment="1" applyProtection="1">
      <alignment horizontal="center"/>
      <protection locked="0"/>
    </xf>
    <xf numFmtId="1" fontId="4" fillId="3" borderId="18" xfId="0" applyNumberFormat="1" applyFont="1" applyFill="1" applyBorder="1" applyAlignment="1" applyProtection="1">
      <alignment horizontal="center"/>
      <protection locked="0"/>
    </xf>
    <xf numFmtId="166" fontId="4" fillId="3" borderId="19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166" fontId="7" fillId="3" borderId="20" xfId="0" applyNumberFormat="1" applyFont="1" applyFill="1" applyBorder="1" applyAlignment="1">
      <alignment horizontal="center"/>
    </xf>
    <xf numFmtId="167" fontId="7" fillId="3" borderId="20" xfId="0" applyNumberFormat="1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166" fontId="7" fillId="3" borderId="0" xfId="0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5" fillId="0" borderId="21" xfId="0" applyFont="1" applyBorder="1" applyAlignment="1">
      <alignment horizontal="left"/>
    </xf>
    <xf numFmtId="165" fontId="4" fillId="0" borderId="20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2" xfId="0" applyFont="1" applyFill="1" applyBorder="1"/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7" fillId="3" borderId="0" xfId="0" applyNumberFormat="1" applyFont="1" applyFill="1" applyAlignment="1">
      <alignment horizontal="center"/>
    </xf>
    <xf numFmtId="2" fontId="0" fillId="0" borderId="0" xfId="0" applyNumberFormat="1"/>
    <xf numFmtId="0" fontId="3" fillId="5" borderId="0" xfId="0" applyFont="1" applyFill="1" applyAlignment="1">
      <alignment horizontal="left"/>
    </xf>
    <xf numFmtId="0" fontId="3" fillId="6" borderId="4" xfId="0" applyFont="1" applyFill="1" applyBorder="1" applyAlignment="1">
      <alignment horizontal="left"/>
    </xf>
    <xf numFmtId="165" fontId="4" fillId="6" borderId="9" xfId="0" applyNumberFormat="1" applyFont="1" applyFill="1" applyBorder="1" applyAlignment="1" applyProtection="1">
      <alignment horizontal="center"/>
      <protection locked="0"/>
    </xf>
    <xf numFmtId="1" fontId="4" fillId="6" borderId="0" xfId="0" applyNumberFormat="1" applyFont="1" applyFill="1" applyAlignment="1" applyProtection="1">
      <alignment horizontal="center"/>
      <protection locked="0"/>
    </xf>
    <xf numFmtId="1" fontId="4" fillId="6" borderId="10" xfId="0" applyNumberFormat="1" applyFont="1" applyFill="1" applyBorder="1" applyAlignment="1" applyProtection="1">
      <alignment horizontal="center"/>
      <protection locked="0"/>
    </xf>
    <xf numFmtId="1" fontId="4" fillId="6" borderId="0" xfId="0" applyNumberFormat="1" applyFont="1" applyFill="1" applyAlignment="1">
      <alignment horizontal="center"/>
    </xf>
    <xf numFmtId="166" fontId="4" fillId="6" borderId="11" xfId="0" applyNumberFormat="1" applyFont="1" applyFill="1" applyBorder="1" applyAlignment="1" applyProtection="1">
      <alignment horizontal="center"/>
      <protection locked="0"/>
    </xf>
    <xf numFmtId="167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3" xfId="0" applyFont="1" applyFill="1" applyBorder="1"/>
    <xf numFmtId="165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0" fontId="7" fillId="3" borderId="3" xfId="0" applyFont="1" applyFill="1" applyBorder="1"/>
    <xf numFmtId="0" fontId="7" fillId="0" borderId="0" xfId="0" applyFont="1"/>
    <xf numFmtId="0" fontId="9" fillId="3" borderId="4" xfId="0" applyFont="1" applyFill="1" applyBorder="1" applyAlignment="1">
      <alignment horizontal="left"/>
    </xf>
    <xf numFmtId="165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67" fontId="9" fillId="3" borderId="0" xfId="0" applyNumberFormat="1" applyFont="1" applyFill="1" applyAlignment="1">
      <alignment horizontal="center"/>
    </xf>
    <xf numFmtId="0" fontId="9" fillId="3" borderId="3" xfId="0" applyFon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3" xfId="0" applyFont="1" applyBorder="1"/>
    <xf numFmtId="165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168" fontId="7" fillId="6" borderId="0" xfId="0" applyNumberFormat="1" applyFont="1" applyFill="1" applyAlignment="1">
      <alignment horizontal="center"/>
    </xf>
    <xf numFmtId="165" fontId="7" fillId="3" borderId="0" xfId="0" applyNumberFormat="1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166" fontId="7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/>
    <xf numFmtId="0" fontId="4" fillId="5" borderId="0" xfId="0" applyFont="1" applyFill="1"/>
    <xf numFmtId="1" fontId="4" fillId="5" borderId="0" xfId="0" applyNumberFormat="1" applyFont="1" applyFill="1" applyAlignment="1" applyProtection="1">
      <alignment horizontal="center"/>
      <protection locked="0"/>
    </xf>
    <xf numFmtId="166" fontId="4" fillId="5" borderId="15" xfId="0" applyNumberFormat="1" applyFont="1" applyFill="1" applyBorder="1" applyAlignment="1" applyProtection="1">
      <alignment horizontal="center"/>
      <protection locked="0"/>
    </xf>
    <xf numFmtId="166" fontId="4" fillId="6" borderId="0" xfId="0" applyNumberFormat="1" applyFont="1" applyFill="1" applyAlignment="1" applyProtection="1">
      <alignment horizontal="center"/>
      <protection locked="0"/>
    </xf>
    <xf numFmtId="1" fontId="2" fillId="2" borderId="0" xfId="0" applyNumberFormat="1" applyFont="1" applyFill="1" applyAlignment="1">
      <alignment horizontal="center"/>
    </xf>
    <xf numFmtId="1" fontId="7" fillId="6" borderId="0" xfId="0" applyNumberFormat="1" applyFont="1" applyFill="1" applyAlignment="1">
      <alignment horizontal="center"/>
    </xf>
    <xf numFmtId="165" fontId="4" fillId="6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horizontal="left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6" fontId="2" fillId="5" borderId="0" xfId="0" applyNumberFormat="1" applyFont="1" applyFill="1" applyAlignment="1">
      <alignment horizontal="center"/>
    </xf>
    <xf numFmtId="0" fontId="4" fillId="6" borderId="0" xfId="0" applyFont="1" applyFill="1"/>
    <xf numFmtId="3" fontId="9" fillId="3" borderId="0" xfId="0" applyNumberFormat="1" applyFont="1" applyFill="1" applyAlignment="1">
      <alignment horizontal="center"/>
    </xf>
    <xf numFmtId="0" fontId="10" fillId="0" borderId="0" xfId="0" applyFont="1"/>
    <xf numFmtId="164" fontId="0" fillId="0" borderId="0" xfId="0" applyNumberFormat="1"/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0" fontId="11" fillId="5" borderId="23" xfId="0" applyFont="1" applyFill="1" applyBorder="1"/>
    <xf numFmtId="2" fontId="11" fillId="5" borderId="23" xfId="0" applyNumberFormat="1" applyFont="1" applyFill="1" applyBorder="1"/>
    <xf numFmtId="164" fontId="11" fillId="5" borderId="23" xfId="0" applyNumberFormat="1" applyFont="1" applyFill="1" applyBorder="1"/>
    <xf numFmtId="1" fontId="12" fillId="3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 wrapText="1"/>
    </xf>
    <xf numFmtId="1" fontId="2" fillId="5" borderId="0" xfId="0" applyNumberFormat="1" applyFont="1" applyFill="1" applyAlignment="1">
      <alignment horizontal="center"/>
    </xf>
    <xf numFmtId="1" fontId="5" fillId="6" borderId="0" xfId="0" applyNumberFormat="1" applyFont="1" applyFill="1" applyAlignment="1">
      <alignment horizontal="center" wrapText="1"/>
    </xf>
    <xf numFmtId="0" fontId="5" fillId="6" borderId="3" xfId="0" applyFont="1" applyFill="1" applyBorder="1"/>
    <xf numFmtId="0" fontId="9" fillId="6" borderId="3" xfId="0" applyFont="1" applyFill="1" applyBorder="1"/>
    <xf numFmtId="1" fontId="9" fillId="6" borderId="0" xfId="0" applyNumberFormat="1" applyFont="1" applyFill="1" applyAlignment="1">
      <alignment horizontal="center"/>
    </xf>
    <xf numFmtId="0" fontId="7" fillId="6" borderId="3" xfId="0" applyFont="1" applyFill="1" applyBorder="1"/>
    <xf numFmtId="1" fontId="7" fillId="6" borderId="20" xfId="0" applyNumberFormat="1" applyFont="1" applyFill="1" applyBorder="1" applyAlignment="1">
      <alignment horizontal="center"/>
    </xf>
    <xf numFmtId="0" fontId="4" fillId="11" borderId="22" xfId="0" applyFont="1" applyFill="1" applyBorder="1"/>
    <xf numFmtId="0" fontId="4" fillId="6" borderId="3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167" fontId="7" fillId="6" borderId="0" xfId="0" applyNumberFormat="1" applyFont="1" applyFill="1" applyAlignment="1">
      <alignment horizontal="center"/>
    </xf>
    <xf numFmtId="165" fontId="7" fillId="6" borderId="0" xfId="0" applyNumberFormat="1" applyFont="1" applyFill="1" applyAlignment="1" applyProtection="1">
      <alignment horizontal="center"/>
      <protection locked="0"/>
    </xf>
    <xf numFmtId="1" fontId="7" fillId="6" borderId="0" xfId="0" applyNumberFormat="1" applyFont="1" applyFill="1" applyAlignment="1" applyProtection="1">
      <alignment horizontal="center"/>
      <protection locked="0"/>
    </xf>
    <xf numFmtId="166" fontId="7" fillId="6" borderId="0" xfId="0" applyNumberFormat="1" applyFont="1" applyFill="1" applyAlignment="1" applyProtection="1">
      <alignment horizont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/>
    <xf numFmtId="2" fontId="13" fillId="5" borderId="23" xfId="0" applyNumberFormat="1" applyFont="1" applyFill="1" applyBorder="1"/>
    <xf numFmtId="164" fontId="13" fillId="5" borderId="23" xfId="0" applyNumberFormat="1" applyFont="1" applyFill="1" applyBorder="1"/>
    <xf numFmtId="0" fontId="13" fillId="5" borderId="23" xfId="0" applyFont="1" applyFill="1" applyBorder="1"/>
    <xf numFmtId="1" fontId="13" fillId="5" borderId="23" xfId="0" applyNumberFormat="1" applyFont="1" applyFill="1" applyBorder="1"/>
    <xf numFmtId="0" fontId="14" fillId="5" borderId="23" xfId="0" applyFont="1" applyFill="1" applyBorder="1"/>
    <xf numFmtId="2" fontId="14" fillId="5" borderId="23" xfId="0" applyNumberFormat="1" applyFont="1" applyFill="1" applyBorder="1"/>
    <xf numFmtId="164" fontId="14" fillId="5" borderId="23" xfId="0" applyNumberFormat="1" applyFont="1" applyFill="1" applyBorder="1"/>
    <xf numFmtId="0" fontId="15" fillId="0" borderId="0" xfId="0" applyFont="1"/>
    <xf numFmtId="0" fontId="13" fillId="0" borderId="0" xfId="0" applyFont="1"/>
    <xf numFmtId="0" fontId="13" fillId="4" borderId="23" xfId="0" applyFont="1" applyFill="1" applyBorder="1"/>
    <xf numFmtId="0" fontId="13" fillId="10" borderId="23" xfId="0" applyFont="1" applyFill="1" applyBorder="1"/>
    <xf numFmtId="0" fontId="13" fillId="9" borderId="23" xfId="0" applyFont="1" applyFill="1" applyBorder="1"/>
    <xf numFmtId="0" fontId="13" fillId="8" borderId="23" xfId="0" applyFont="1" applyFill="1" applyBorder="1"/>
    <xf numFmtId="0" fontId="13" fillId="7" borderId="23" xfId="0" applyFont="1" applyFill="1" applyBorder="1"/>
    <xf numFmtId="2" fontId="13" fillId="0" borderId="0" xfId="0" applyNumberFormat="1" applyFont="1"/>
    <xf numFmtId="0" fontId="11" fillId="0" borderId="23" xfId="0" applyFont="1" applyBorder="1"/>
    <xf numFmtId="0" fontId="11" fillId="0" borderId="0" xfId="0" applyFont="1"/>
    <xf numFmtId="0" fontId="11" fillId="0" borderId="23" xfId="0" applyFont="1" applyBorder="1" applyAlignment="1">
      <alignment horizontal="center"/>
    </xf>
    <xf numFmtId="2" fontId="13" fillId="0" borderId="23" xfId="0" applyNumberFormat="1" applyFont="1" applyBorder="1"/>
    <xf numFmtId="0" fontId="11" fillId="9" borderId="23" xfId="0" applyFont="1" applyFill="1" applyBorder="1"/>
    <xf numFmtId="0" fontId="11" fillId="8" borderId="23" xfId="0" applyFont="1" applyFill="1" applyBorder="1"/>
    <xf numFmtId="0" fontId="11" fillId="7" borderId="23" xfId="0" applyFont="1" applyFill="1" applyBorder="1"/>
    <xf numFmtId="0" fontId="11" fillId="4" borderId="23" xfId="0" applyFont="1" applyFill="1" applyBorder="1"/>
    <xf numFmtId="166" fontId="4" fillId="6" borderId="0" xfId="0" applyNumberFormat="1" applyFont="1" applyFill="1" applyAlignment="1">
      <alignment horizontal="center"/>
    </xf>
    <xf numFmtId="166" fontId="5" fillId="6" borderId="0" xfId="0" applyNumberFormat="1" applyFont="1" applyFill="1" applyAlignment="1">
      <alignment horizontal="center" wrapText="1"/>
    </xf>
    <xf numFmtId="166" fontId="4" fillId="6" borderId="19" xfId="0" applyNumberFormat="1" applyFont="1" applyFill="1" applyBorder="1" applyAlignment="1" applyProtection="1">
      <alignment horizontal="center"/>
      <protection locked="0"/>
    </xf>
    <xf numFmtId="166" fontId="12" fillId="6" borderId="0" xfId="0" applyNumberFormat="1" applyFont="1" applyFill="1" applyAlignment="1">
      <alignment horizontal="center"/>
    </xf>
    <xf numFmtId="166" fontId="9" fillId="6" borderId="0" xfId="0" applyNumberFormat="1" applyFont="1" applyFill="1" applyAlignment="1">
      <alignment horizontal="center"/>
    </xf>
    <xf numFmtId="166" fontId="7" fillId="6" borderId="20" xfId="0" applyNumberFormat="1" applyFont="1" applyFill="1" applyBorder="1" applyAlignment="1">
      <alignment horizontal="center"/>
    </xf>
    <xf numFmtId="166" fontId="7" fillId="6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left" wrapText="1"/>
    </xf>
    <xf numFmtId="1" fontId="5" fillId="3" borderId="0" xfId="0" applyNumberFormat="1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0" borderId="20" xfId="0" applyFont="1" applyBorder="1" applyAlignment="1">
      <alignment horizontal="left"/>
    </xf>
    <xf numFmtId="0" fontId="13" fillId="12" borderId="23" xfId="0" applyFont="1" applyFill="1" applyBorder="1"/>
    <xf numFmtId="0" fontId="13" fillId="13" borderId="23" xfId="0" applyFont="1" applyFill="1" applyBorder="1"/>
    <xf numFmtId="0" fontId="11" fillId="12" borderId="23" xfId="0" applyFont="1" applyFill="1" applyBorder="1"/>
    <xf numFmtId="0" fontId="11" fillId="13" borderId="23" xfId="0" applyFont="1" applyFill="1" applyBorder="1"/>
    <xf numFmtId="0" fontId="16" fillId="3" borderId="4" xfId="0" applyFont="1" applyFill="1" applyBorder="1" applyAlignment="1">
      <alignment horizontal="left"/>
    </xf>
    <xf numFmtId="1" fontId="13" fillId="0" borderId="23" xfId="0" applyNumberFormat="1" applyFont="1" applyBorder="1"/>
    <xf numFmtId="2" fontId="1" fillId="5" borderId="0" xfId="0" applyNumberFormat="1" applyFont="1" applyFill="1" applyAlignment="1">
      <alignment horizontal="center" wrapText="1"/>
    </xf>
    <xf numFmtId="2" fontId="2" fillId="5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 wrapText="1"/>
    </xf>
    <xf numFmtId="2" fontId="9" fillId="3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6" borderId="0" xfId="0" applyNumberFormat="1" applyFont="1" applyFill="1" applyAlignment="1">
      <alignment horizontal="center"/>
    </xf>
    <xf numFmtId="2" fontId="7" fillId="6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left"/>
    </xf>
    <xf numFmtId="2" fontId="7" fillId="3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left"/>
    </xf>
    <xf numFmtId="2" fontId="7" fillId="3" borderId="20" xfId="0" applyNumberFormat="1" applyFont="1" applyFill="1" applyBorder="1" applyAlignment="1">
      <alignment horizontal="center"/>
    </xf>
    <xf numFmtId="0" fontId="11" fillId="14" borderId="23" xfId="0" applyFont="1" applyFill="1" applyBorder="1"/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Proportions of rotational </a:t>
            </a:r>
            <a:r>
              <a:rPr lang="en-GB" baseline="0"/>
              <a:t>blocks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0F-4EB4-B299-7C77C96D27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0F-4EB4-B299-7C77C96D27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0F-4EB4-B299-7C77C96D27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0F-4EB4-B299-7C77C96D273A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0F-4EB4-B299-7C77C96D27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D0F-4EB4-B299-7C77C96D27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D0F-4EB4-B299-7C77C96D27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crops rotation'!$A$12:$A$18</c:f>
              <c:strCache>
                <c:ptCount val="6"/>
                <c:pt idx="0">
                  <c:v>Potatoes </c:v>
                </c:pt>
                <c:pt idx="1">
                  <c:v>Brassicas</c:v>
                </c:pt>
                <c:pt idx="2">
                  <c:v>Alliums</c:v>
                </c:pt>
                <c:pt idx="3">
                  <c:v>Roots</c:v>
                </c:pt>
                <c:pt idx="4">
                  <c:v>Other</c:v>
                </c:pt>
                <c:pt idx="5">
                  <c:v>Fertility</c:v>
                </c:pt>
              </c:strCache>
            </c:strRef>
          </c:cat>
          <c:val>
            <c:numRef>
              <c:f>'Field crops rotation'!$B$12:$B$18</c:f>
              <c:numCache>
                <c:formatCode>0.00</c:formatCode>
                <c:ptCount val="7"/>
                <c:pt idx="0">
                  <c:v>0.18304000000000001</c:v>
                </c:pt>
                <c:pt idx="1">
                  <c:v>0.17024</c:v>
                </c:pt>
                <c:pt idx="2">
                  <c:v>0.16023333333333334</c:v>
                </c:pt>
                <c:pt idx="3">
                  <c:v>9.9771428571428566E-2</c:v>
                </c:pt>
                <c:pt idx="4">
                  <c:v>0.30600000000000005</c:v>
                </c:pt>
                <c:pt idx="5">
                  <c:v>0.1838569523809524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8-44EE-A452-E3E78AB1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Proportions of rotational blocks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35-4F43-878C-F2100A384FB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35-4F43-878C-F2100A384FB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35-4F43-878C-F2100A384FB8}"/>
              </c:ext>
            </c:extLst>
          </c:dPt>
          <c:cat>
            <c:strRef>
              <c:f>'Protected cropping rotation'!$A$11:$A$13</c:f>
              <c:strCache>
                <c:ptCount val="3"/>
                <c:pt idx="0">
                  <c:v>Solanae</c:v>
                </c:pt>
                <c:pt idx="1">
                  <c:v>Cucrbits</c:v>
                </c:pt>
                <c:pt idx="2">
                  <c:v>Mixed salads/ brassicas</c:v>
                </c:pt>
              </c:strCache>
            </c:strRef>
          </c:cat>
          <c:val>
            <c:numRef>
              <c:f>'Protected cropping rotation'!$B$11:$B$13</c:f>
              <c:numCache>
                <c:formatCode>0</c:formatCode>
                <c:ptCount val="3"/>
                <c:pt idx="0">
                  <c:v>210.53663317814261</c:v>
                </c:pt>
                <c:pt idx="1">
                  <c:v>38.4</c:v>
                </c:pt>
                <c:pt idx="2">
                  <c:v>75.63636363636364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5-4F43-878C-F2100A38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8</xdr:row>
      <xdr:rowOff>190499</xdr:rowOff>
    </xdr:from>
    <xdr:to>
      <xdr:col>9</xdr:col>
      <xdr:colOff>257174</xdr:colOff>
      <xdr:row>28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CB67EE-BE30-1B8C-E44B-C5DCB57A8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142875</xdr:rowOff>
    </xdr:from>
    <xdr:to>
      <xdr:col>11</xdr:col>
      <xdr:colOff>485775</xdr:colOff>
      <xdr:row>18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F88496-E319-49B0-BD78-22E5517D2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EABD-4668-4A32-80A4-C570063C531B}">
  <dimension ref="A1:I15"/>
  <sheetViews>
    <sheetView workbookViewId="0">
      <selection activeCell="F11" sqref="F11"/>
    </sheetView>
  </sheetViews>
  <sheetFormatPr baseColWidth="10" defaultColWidth="8.83203125" defaultRowHeight="15" x14ac:dyDescent="0.2"/>
  <cols>
    <col min="1" max="1" width="20.5" customWidth="1"/>
    <col min="2" max="2" width="9.33203125" style="79" bestFit="1" customWidth="1"/>
    <col min="3" max="3" width="21.5" style="127" customWidth="1"/>
  </cols>
  <sheetData>
    <row r="1" spans="1:9" ht="28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A2" s="128"/>
      <c r="B2" s="129"/>
      <c r="C2" s="130"/>
    </row>
    <row r="3" spans="1:9" x14ac:dyDescent="0.2">
      <c r="A3" s="131" t="s">
        <v>73</v>
      </c>
      <c r="B3" s="152">
        <f>'Field crops'!B4</f>
        <v>40</v>
      </c>
      <c r="C3" s="153"/>
    </row>
    <row r="4" spans="1:9" x14ac:dyDescent="0.2">
      <c r="A4" s="154"/>
      <c r="B4" s="152"/>
      <c r="C4" s="153"/>
    </row>
    <row r="5" spans="1:9" s="126" customFormat="1" x14ac:dyDescent="0.2">
      <c r="A5" s="131"/>
      <c r="B5" s="132" t="s">
        <v>61</v>
      </c>
      <c r="C5" s="133" t="s">
        <v>62</v>
      </c>
    </row>
    <row r="6" spans="1:9" x14ac:dyDescent="0.2">
      <c r="A6" s="131" t="s">
        <v>64</v>
      </c>
      <c r="B6" s="152"/>
      <c r="C6" s="153"/>
    </row>
    <row r="7" spans="1:9" x14ac:dyDescent="0.2">
      <c r="A7" s="154" t="s">
        <v>68</v>
      </c>
      <c r="B7" s="152">
        <f>'Field crops'!J44</f>
        <v>0.91928476190476194</v>
      </c>
      <c r="C7" s="153">
        <f>'Field crops'!G44</f>
        <v>31318</v>
      </c>
    </row>
    <row r="8" spans="1:9" x14ac:dyDescent="0.2">
      <c r="A8" s="154" t="s">
        <v>69</v>
      </c>
      <c r="B8" s="152">
        <f>'Field crops'!J46</f>
        <v>0.1838569523809524</v>
      </c>
      <c r="C8" s="153"/>
    </row>
    <row r="9" spans="1:9" x14ac:dyDescent="0.2">
      <c r="A9" s="131" t="s">
        <v>66</v>
      </c>
      <c r="B9" s="132">
        <f>SUM(B7:B8)</f>
        <v>1.1031417142857143</v>
      </c>
      <c r="C9" s="133">
        <f>SUM(C7:C8)</f>
        <v>31318</v>
      </c>
    </row>
    <row r="10" spans="1:9" x14ac:dyDescent="0.2">
      <c r="A10" s="154"/>
      <c r="B10" s="152"/>
      <c r="C10" s="153"/>
    </row>
    <row r="11" spans="1:9" x14ac:dyDescent="0.2">
      <c r="A11" s="131" t="s">
        <v>65</v>
      </c>
      <c r="B11" s="152"/>
      <c r="C11" s="153"/>
    </row>
    <row r="12" spans="1:9" x14ac:dyDescent="0.2">
      <c r="A12" s="154" t="s">
        <v>67</v>
      </c>
      <c r="B12" s="155">
        <f>'Protected cropping'!J20</f>
        <v>435.56759617740744</v>
      </c>
      <c r="C12" s="153">
        <f>'Protected cropping'!H20</f>
        <v>14080</v>
      </c>
    </row>
    <row r="13" spans="1:9" s="126" customFormat="1" x14ac:dyDescent="0.2">
      <c r="A13" s="131" t="s">
        <v>63</v>
      </c>
      <c r="B13" s="132">
        <f>SUM(B12)</f>
        <v>435.56759617740744</v>
      </c>
      <c r="C13" s="133">
        <f>SUM(C12)</f>
        <v>14080</v>
      </c>
    </row>
    <row r="14" spans="1:9" x14ac:dyDescent="0.2">
      <c r="A14" s="154"/>
      <c r="B14" s="152"/>
      <c r="C14" s="153"/>
    </row>
    <row r="15" spans="1:9" s="159" customFormat="1" ht="19" x14ac:dyDescent="0.25">
      <c r="A15" s="156" t="s">
        <v>63</v>
      </c>
      <c r="B15" s="157"/>
      <c r="C15" s="158">
        <f>C9+C13</f>
        <v>45398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5D5E-0E4B-477F-B939-4DDFF2F07DE4}">
  <dimension ref="A1:Q67"/>
  <sheetViews>
    <sheetView tabSelected="1" topLeftCell="A21" workbookViewId="0">
      <selection activeCell="C40" sqref="C40"/>
    </sheetView>
  </sheetViews>
  <sheetFormatPr baseColWidth="10" defaultColWidth="9.1640625" defaultRowHeight="13" x14ac:dyDescent="0.15"/>
  <cols>
    <col min="1" max="1" width="22.33203125" style="1" customWidth="1"/>
    <col min="2" max="2" width="17" style="68" customWidth="1"/>
    <col min="3" max="3" width="11.33203125" style="60" customWidth="1"/>
    <col min="4" max="4" width="14.5" style="60" customWidth="1"/>
    <col min="5" max="5" width="12.5" style="60" customWidth="1"/>
    <col min="6" max="6" width="16.33203125" style="59" customWidth="1"/>
    <col min="7" max="7" width="15.1640625" style="60" customWidth="1"/>
    <col min="8" max="8" width="18.5" style="1" customWidth="1"/>
    <col min="9" max="10" width="13.83203125" style="69" customWidth="1"/>
    <col min="11" max="11" width="15.5" style="1" customWidth="1"/>
    <col min="12" max="257" width="9.1640625" style="1"/>
    <col min="258" max="258" width="22.33203125" style="1" customWidth="1"/>
    <col min="259" max="259" width="17" style="1" customWidth="1"/>
    <col min="260" max="260" width="0" style="1" hidden="1" customWidth="1"/>
    <col min="261" max="261" width="14.5" style="1" customWidth="1"/>
    <col min="262" max="262" width="12.5" style="1" customWidth="1"/>
    <col min="263" max="263" width="16.33203125" style="1" customWidth="1"/>
    <col min="264" max="264" width="15.1640625" style="1" customWidth="1"/>
    <col min="265" max="265" width="18.5" style="1" customWidth="1"/>
    <col min="266" max="266" width="13.83203125" style="1" customWidth="1"/>
    <col min="267" max="267" width="0" style="1" hidden="1" customWidth="1"/>
    <col min="268" max="513" width="9.1640625" style="1"/>
    <col min="514" max="514" width="22.33203125" style="1" customWidth="1"/>
    <col min="515" max="515" width="17" style="1" customWidth="1"/>
    <col min="516" max="516" width="0" style="1" hidden="1" customWidth="1"/>
    <col min="517" max="517" width="14.5" style="1" customWidth="1"/>
    <col min="518" max="518" width="12.5" style="1" customWidth="1"/>
    <col min="519" max="519" width="16.33203125" style="1" customWidth="1"/>
    <col min="520" max="520" width="15.1640625" style="1" customWidth="1"/>
    <col min="521" max="521" width="18.5" style="1" customWidth="1"/>
    <col min="522" max="522" width="13.83203125" style="1" customWidth="1"/>
    <col min="523" max="523" width="0" style="1" hidden="1" customWidth="1"/>
    <col min="524" max="769" width="9.1640625" style="1"/>
    <col min="770" max="770" width="22.33203125" style="1" customWidth="1"/>
    <col min="771" max="771" width="17" style="1" customWidth="1"/>
    <col min="772" max="772" width="0" style="1" hidden="1" customWidth="1"/>
    <col min="773" max="773" width="14.5" style="1" customWidth="1"/>
    <col min="774" max="774" width="12.5" style="1" customWidth="1"/>
    <col min="775" max="775" width="16.33203125" style="1" customWidth="1"/>
    <col min="776" max="776" width="15.1640625" style="1" customWidth="1"/>
    <col min="777" max="777" width="18.5" style="1" customWidth="1"/>
    <col min="778" max="778" width="13.83203125" style="1" customWidth="1"/>
    <col min="779" max="779" width="0" style="1" hidden="1" customWidth="1"/>
    <col min="780" max="1025" width="9.1640625" style="1"/>
    <col min="1026" max="1026" width="22.33203125" style="1" customWidth="1"/>
    <col min="1027" max="1027" width="17" style="1" customWidth="1"/>
    <col min="1028" max="1028" width="0" style="1" hidden="1" customWidth="1"/>
    <col min="1029" max="1029" width="14.5" style="1" customWidth="1"/>
    <col min="1030" max="1030" width="12.5" style="1" customWidth="1"/>
    <col min="1031" max="1031" width="16.33203125" style="1" customWidth="1"/>
    <col min="1032" max="1032" width="15.1640625" style="1" customWidth="1"/>
    <col min="1033" max="1033" width="18.5" style="1" customWidth="1"/>
    <col min="1034" max="1034" width="13.83203125" style="1" customWidth="1"/>
    <col min="1035" max="1035" width="0" style="1" hidden="1" customWidth="1"/>
    <col min="1036" max="1281" width="9.1640625" style="1"/>
    <col min="1282" max="1282" width="22.33203125" style="1" customWidth="1"/>
    <col min="1283" max="1283" width="17" style="1" customWidth="1"/>
    <col min="1284" max="1284" width="0" style="1" hidden="1" customWidth="1"/>
    <col min="1285" max="1285" width="14.5" style="1" customWidth="1"/>
    <col min="1286" max="1286" width="12.5" style="1" customWidth="1"/>
    <col min="1287" max="1287" width="16.33203125" style="1" customWidth="1"/>
    <col min="1288" max="1288" width="15.1640625" style="1" customWidth="1"/>
    <col min="1289" max="1289" width="18.5" style="1" customWidth="1"/>
    <col min="1290" max="1290" width="13.83203125" style="1" customWidth="1"/>
    <col min="1291" max="1291" width="0" style="1" hidden="1" customWidth="1"/>
    <col min="1292" max="1537" width="9.1640625" style="1"/>
    <col min="1538" max="1538" width="22.33203125" style="1" customWidth="1"/>
    <col min="1539" max="1539" width="17" style="1" customWidth="1"/>
    <col min="1540" max="1540" width="0" style="1" hidden="1" customWidth="1"/>
    <col min="1541" max="1541" width="14.5" style="1" customWidth="1"/>
    <col min="1542" max="1542" width="12.5" style="1" customWidth="1"/>
    <col min="1543" max="1543" width="16.33203125" style="1" customWidth="1"/>
    <col min="1544" max="1544" width="15.1640625" style="1" customWidth="1"/>
    <col min="1545" max="1545" width="18.5" style="1" customWidth="1"/>
    <col min="1546" max="1546" width="13.83203125" style="1" customWidth="1"/>
    <col min="1547" max="1547" width="0" style="1" hidden="1" customWidth="1"/>
    <col min="1548" max="1793" width="9.1640625" style="1"/>
    <col min="1794" max="1794" width="22.33203125" style="1" customWidth="1"/>
    <col min="1795" max="1795" width="17" style="1" customWidth="1"/>
    <col min="1796" max="1796" width="0" style="1" hidden="1" customWidth="1"/>
    <col min="1797" max="1797" width="14.5" style="1" customWidth="1"/>
    <col min="1798" max="1798" width="12.5" style="1" customWidth="1"/>
    <col min="1799" max="1799" width="16.33203125" style="1" customWidth="1"/>
    <col min="1800" max="1800" width="15.1640625" style="1" customWidth="1"/>
    <col min="1801" max="1801" width="18.5" style="1" customWidth="1"/>
    <col min="1802" max="1802" width="13.83203125" style="1" customWidth="1"/>
    <col min="1803" max="1803" width="0" style="1" hidden="1" customWidth="1"/>
    <col min="1804" max="2049" width="9.1640625" style="1"/>
    <col min="2050" max="2050" width="22.33203125" style="1" customWidth="1"/>
    <col min="2051" max="2051" width="17" style="1" customWidth="1"/>
    <col min="2052" max="2052" width="0" style="1" hidden="1" customWidth="1"/>
    <col min="2053" max="2053" width="14.5" style="1" customWidth="1"/>
    <col min="2054" max="2054" width="12.5" style="1" customWidth="1"/>
    <col min="2055" max="2055" width="16.33203125" style="1" customWidth="1"/>
    <col min="2056" max="2056" width="15.1640625" style="1" customWidth="1"/>
    <col min="2057" max="2057" width="18.5" style="1" customWidth="1"/>
    <col min="2058" max="2058" width="13.83203125" style="1" customWidth="1"/>
    <col min="2059" max="2059" width="0" style="1" hidden="1" customWidth="1"/>
    <col min="2060" max="2305" width="9.1640625" style="1"/>
    <col min="2306" max="2306" width="22.33203125" style="1" customWidth="1"/>
    <col min="2307" max="2307" width="17" style="1" customWidth="1"/>
    <col min="2308" max="2308" width="0" style="1" hidden="1" customWidth="1"/>
    <col min="2309" max="2309" width="14.5" style="1" customWidth="1"/>
    <col min="2310" max="2310" width="12.5" style="1" customWidth="1"/>
    <col min="2311" max="2311" width="16.33203125" style="1" customWidth="1"/>
    <col min="2312" max="2312" width="15.1640625" style="1" customWidth="1"/>
    <col min="2313" max="2313" width="18.5" style="1" customWidth="1"/>
    <col min="2314" max="2314" width="13.83203125" style="1" customWidth="1"/>
    <col min="2315" max="2315" width="0" style="1" hidden="1" customWidth="1"/>
    <col min="2316" max="2561" width="9.1640625" style="1"/>
    <col min="2562" max="2562" width="22.33203125" style="1" customWidth="1"/>
    <col min="2563" max="2563" width="17" style="1" customWidth="1"/>
    <col min="2564" max="2564" width="0" style="1" hidden="1" customWidth="1"/>
    <col min="2565" max="2565" width="14.5" style="1" customWidth="1"/>
    <col min="2566" max="2566" width="12.5" style="1" customWidth="1"/>
    <col min="2567" max="2567" width="16.33203125" style="1" customWidth="1"/>
    <col min="2568" max="2568" width="15.1640625" style="1" customWidth="1"/>
    <col min="2569" max="2569" width="18.5" style="1" customWidth="1"/>
    <col min="2570" max="2570" width="13.83203125" style="1" customWidth="1"/>
    <col min="2571" max="2571" width="0" style="1" hidden="1" customWidth="1"/>
    <col min="2572" max="2817" width="9.1640625" style="1"/>
    <col min="2818" max="2818" width="22.33203125" style="1" customWidth="1"/>
    <col min="2819" max="2819" width="17" style="1" customWidth="1"/>
    <col min="2820" max="2820" width="0" style="1" hidden="1" customWidth="1"/>
    <col min="2821" max="2821" width="14.5" style="1" customWidth="1"/>
    <col min="2822" max="2822" width="12.5" style="1" customWidth="1"/>
    <col min="2823" max="2823" width="16.33203125" style="1" customWidth="1"/>
    <col min="2824" max="2824" width="15.1640625" style="1" customWidth="1"/>
    <col min="2825" max="2825" width="18.5" style="1" customWidth="1"/>
    <col min="2826" max="2826" width="13.83203125" style="1" customWidth="1"/>
    <col min="2827" max="2827" width="0" style="1" hidden="1" customWidth="1"/>
    <col min="2828" max="3073" width="9.1640625" style="1"/>
    <col min="3074" max="3074" width="22.33203125" style="1" customWidth="1"/>
    <col min="3075" max="3075" width="17" style="1" customWidth="1"/>
    <col min="3076" max="3076" width="0" style="1" hidden="1" customWidth="1"/>
    <col min="3077" max="3077" width="14.5" style="1" customWidth="1"/>
    <col min="3078" max="3078" width="12.5" style="1" customWidth="1"/>
    <col min="3079" max="3079" width="16.33203125" style="1" customWidth="1"/>
    <col min="3080" max="3080" width="15.1640625" style="1" customWidth="1"/>
    <col min="3081" max="3081" width="18.5" style="1" customWidth="1"/>
    <col min="3082" max="3082" width="13.83203125" style="1" customWidth="1"/>
    <col min="3083" max="3083" width="0" style="1" hidden="1" customWidth="1"/>
    <col min="3084" max="3329" width="9.1640625" style="1"/>
    <col min="3330" max="3330" width="22.33203125" style="1" customWidth="1"/>
    <col min="3331" max="3331" width="17" style="1" customWidth="1"/>
    <col min="3332" max="3332" width="0" style="1" hidden="1" customWidth="1"/>
    <col min="3333" max="3333" width="14.5" style="1" customWidth="1"/>
    <col min="3334" max="3334" width="12.5" style="1" customWidth="1"/>
    <col min="3335" max="3335" width="16.33203125" style="1" customWidth="1"/>
    <col min="3336" max="3336" width="15.1640625" style="1" customWidth="1"/>
    <col min="3337" max="3337" width="18.5" style="1" customWidth="1"/>
    <col min="3338" max="3338" width="13.83203125" style="1" customWidth="1"/>
    <col min="3339" max="3339" width="0" style="1" hidden="1" customWidth="1"/>
    <col min="3340" max="3585" width="9.1640625" style="1"/>
    <col min="3586" max="3586" width="22.33203125" style="1" customWidth="1"/>
    <col min="3587" max="3587" width="17" style="1" customWidth="1"/>
    <col min="3588" max="3588" width="0" style="1" hidden="1" customWidth="1"/>
    <col min="3589" max="3589" width="14.5" style="1" customWidth="1"/>
    <col min="3590" max="3590" width="12.5" style="1" customWidth="1"/>
    <col min="3591" max="3591" width="16.33203125" style="1" customWidth="1"/>
    <col min="3592" max="3592" width="15.1640625" style="1" customWidth="1"/>
    <col min="3593" max="3593" width="18.5" style="1" customWidth="1"/>
    <col min="3594" max="3594" width="13.83203125" style="1" customWidth="1"/>
    <col min="3595" max="3595" width="0" style="1" hidden="1" customWidth="1"/>
    <col min="3596" max="3841" width="9.1640625" style="1"/>
    <col min="3842" max="3842" width="22.33203125" style="1" customWidth="1"/>
    <col min="3843" max="3843" width="17" style="1" customWidth="1"/>
    <col min="3844" max="3844" width="0" style="1" hidden="1" customWidth="1"/>
    <col min="3845" max="3845" width="14.5" style="1" customWidth="1"/>
    <col min="3846" max="3846" width="12.5" style="1" customWidth="1"/>
    <col min="3847" max="3847" width="16.33203125" style="1" customWidth="1"/>
    <col min="3848" max="3848" width="15.1640625" style="1" customWidth="1"/>
    <col min="3849" max="3849" width="18.5" style="1" customWidth="1"/>
    <col min="3850" max="3850" width="13.83203125" style="1" customWidth="1"/>
    <col min="3851" max="3851" width="0" style="1" hidden="1" customWidth="1"/>
    <col min="3852" max="4097" width="9.1640625" style="1"/>
    <col min="4098" max="4098" width="22.33203125" style="1" customWidth="1"/>
    <col min="4099" max="4099" width="17" style="1" customWidth="1"/>
    <col min="4100" max="4100" width="0" style="1" hidden="1" customWidth="1"/>
    <col min="4101" max="4101" width="14.5" style="1" customWidth="1"/>
    <col min="4102" max="4102" width="12.5" style="1" customWidth="1"/>
    <col min="4103" max="4103" width="16.33203125" style="1" customWidth="1"/>
    <col min="4104" max="4104" width="15.1640625" style="1" customWidth="1"/>
    <col min="4105" max="4105" width="18.5" style="1" customWidth="1"/>
    <col min="4106" max="4106" width="13.83203125" style="1" customWidth="1"/>
    <col min="4107" max="4107" width="0" style="1" hidden="1" customWidth="1"/>
    <col min="4108" max="4353" width="9.1640625" style="1"/>
    <col min="4354" max="4354" width="22.33203125" style="1" customWidth="1"/>
    <col min="4355" max="4355" width="17" style="1" customWidth="1"/>
    <col min="4356" max="4356" width="0" style="1" hidden="1" customWidth="1"/>
    <col min="4357" max="4357" width="14.5" style="1" customWidth="1"/>
    <col min="4358" max="4358" width="12.5" style="1" customWidth="1"/>
    <col min="4359" max="4359" width="16.33203125" style="1" customWidth="1"/>
    <col min="4360" max="4360" width="15.1640625" style="1" customWidth="1"/>
    <col min="4361" max="4361" width="18.5" style="1" customWidth="1"/>
    <col min="4362" max="4362" width="13.83203125" style="1" customWidth="1"/>
    <col min="4363" max="4363" width="0" style="1" hidden="1" customWidth="1"/>
    <col min="4364" max="4609" width="9.1640625" style="1"/>
    <col min="4610" max="4610" width="22.33203125" style="1" customWidth="1"/>
    <col min="4611" max="4611" width="17" style="1" customWidth="1"/>
    <col min="4612" max="4612" width="0" style="1" hidden="1" customWidth="1"/>
    <col min="4613" max="4613" width="14.5" style="1" customWidth="1"/>
    <col min="4614" max="4614" width="12.5" style="1" customWidth="1"/>
    <col min="4615" max="4615" width="16.33203125" style="1" customWidth="1"/>
    <col min="4616" max="4616" width="15.1640625" style="1" customWidth="1"/>
    <col min="4617" max="4617" width="18.5" style="1" customWidth="1"/>
    <col min="4618" max="4618" width="13.83203125" style="1" customWidth="1"/>
    <col min="4619" max="4619" width="0" style="1" hidden="1" customWidth="1"/>
    <col min="4620" max="4865" width="9.1640625" style="1"/>
    <col min="4866" max="4866" width="22.33203125" style="1" customWidth="1"/>
    <col min="4867" max="4867" width="17" style="1" customWidth="1"/>
    <col min="4868" max="4868" width="0" style="1" hidden="1" customWidth="1"/>
    <col min="4869" max="4869" width="14.5" style="1" customWidth="1"/>
    <col min="4870" max="4870" width="12.5" style="1" customWidth="1"/>
    <col min="4871" max="4871" width="16.33203125" style="1" customWidth="1"/>
    <col min="4872" max="4872" width="15.1640625" style="1" customWidth="1"/>
    <col min="4873" max="4873" width="18.5" style="1" customWidth="1"/>
    <col min="4874" max="4874" width="13.83203125" style="1" customWidth="1"/>
    <col min="4875" max="4875" width="0" style="1" hidden="1" customWidth="1"/>
    <col min="4876" max="5121" width="9.1640625" style="1"/>
    <col min="5122" max="5122" width="22.33203125" style="1" customWidth="1"/>
    <col min="5123" max="5123" width="17" style="1" customWidth="1"/>
    <col min="5124" max="5124" width="0" style="1" hidden="1" customWidth="1"/>
    <col min="5125" max="5125" width="14.5" style="1" customWidth="1"/>
    <col min="5126" max="5126" width="12.5" style="1" customWidth="1"/>
    <col min="5127" max="5127" width="16.33203125" style="1" customWidth="1"/>
    <col min="5128" max="5128" width="15.1640625" style="1" customWidth="1"/>
    <col min="5129" max="5129" width="18.5" style="1" customWidth="1"/>
    <col min="5130" max="5130" width="13.83203125" style="1" customWidth="1"/>
    <col min="5131" max="5131" width="0" style="1" hidden="1" customWidth="1"/>
    <col min="5132" max="5377" width="9.1640625" style="1"/>
    <col min="5378" max="5378" width="22.33203125" style="1" customWidth="1"/>
    <col min="5379" max="5379" width="17" style="1" customWidth="1"/>
    <col min="5380" max="5380" width="0" style="1" hidden="1" customWidth="1"/>
    <col min="5381" max="5381" width="14.5" style="1" customWidth="1"/>
    <col min="5382" max="5382" width="12.5" style="1" customWidth="1"/>
    <col min="5383" max="5383" width="16.33203125" style="1" customWidth="1"/>
    <col min="5384" max="5384" width="15.1640625" style="1" customWidth="1"/>
    <col min="5385" max="5385" width="18.5" style="1" customWidth="1"/>
    <col min="5386" max="5386" width="13.83203125" style="1" customWidth="1"/>
    <col min="5387" max="5387" width="0" style="1" hidden="1" customWidth="1"/>
    <col min="5388" max="5633" width="9.1640625" style="1"/>
    <col min="5634" max="5634" width="22.33203125" style="1" customWidth="1"/>
    <col min="5635" max="5635" width="17" style="1" customWidth="1"/>
    <col min="5636" max="5636" width="0" style="1" hidden="1" customWidth="1"/>
    <col min="5637" max="5637" width="14.5" style="1" customWidth="1"/>
    <col min="5638" max="5638" width="12.5" style="1" customWidth="1"/>
    <col min="5639" max="5639" width="16.33203125" style="1" customWidth="1"/>
    <col min="5640" max="5640" width="15.1640625" style="1" customWidth="1"/>
    <col min="5641" max="5641" width="18.5" style="1" customWidth="1"/>
    <col min="5642" max="5642" width="13.83203125" style="1" customWidth="1"/>
    <col min="5643" max="5643" width="0" style="1" hidden="1" customWidth="1"/>
    <col min="5644" max="5889" width="9.1640625" style="1"/>
    <col min="5890" max="5890" width="22.33203125" style="1" customWidth="1"/>
    <col min="5891" max="5891" width="17" style="1" customWidth="1"/>
    <col min="5892" max="5892" width="0" style="1" hidden="1" customWidth="1"/>
    <col min="5893" max="5893" width="14.5" style="1" customWidth="1"/>
    <col min="5894" max="5894" width="12.5" style="1" customWidth="1"/>
    <col min="5895" max="5895" width="16.33203125" style="1" customWidth="1"/>
    <col min="5896" max="5896" width="15.1640625" style="1" customWidth="1"/>
    <col min="5897" max="5897" width="18.5" style="1" customWidth="1"/>
    <col min="5898" max="5898" width="13.83203125" style="1" customWidth="1"/>
    <col min="5899" max="5899" width="0" style="1" hidden="1" customWidth="1"/>
    <col min="5900" max="6145" width="9.1640625" style="1"/>
    <col min="6146" max="6146" width="22.33203125" style="1" customWidth="1"/>
    <col min="6147" max="6147" width="17" style="1" customWidth="1"/>
    <col min="6148" max="6148" width="0" style="1" hidden="1" customWidth="1"/>
    <col min="6149" max="6149" width="14.5" style="1" customWidth="1"/>
    <col min="6150" max="6150" width="12.5" style="1" customWidth="1"/>
    <col min="6151" max="6151" width="16.33203125" style="1" customWidth="1"/>
    <col min="6152" max="6152" width="15.1640625" style="1" customWidth="1"/>
    <col min="6153" max="6153" width="18.5" style="1" customWidth="1"/>
    <col min="6154" max="6154" width="13.83203125" style="1" customWidth="1"/>
    <col min="6155" max="6155" width="0" style="1" hidden="1" customWidth="1"/>
    <col min="6156" max="6401" width="9.1640625" style="1"/>
    <col min="6402" max="6402" width="22.33203125" style="1" customWidth="1"/>
    <col min="6403" max="6403" width="17" style="1" customWidth="1"/>
    <col min="6404" max="6404" width="0" style="1" hidden="1" customWidth="1"/>
    <col min="6405" max="6405" width="14.5" style="1" customWidth="1"/>
    <col min="6406" max="6406" width="12.5" style="1" customWidth="1"/>
    <col min="6407" max="6407" width="16.33203125" style="1" customWidth="1"/>
    <col min="6408" max="6408" width="15.1640625" style="1" customWidth="1"/>
    <col min="6409" max="6409" width="18.5" style="1" customWidth="1"/>
    <col min="6410" max="6410" width="13.83203125" style="1" customWidth="1"/>
    <col min="6411" max="6411" width="0" style="1" hidden="1" customWidth="1"/>
    <col min="6412" max="6657" width="9.1640625" style="1"/>
    <col min="6658" max="6658" width="22.33203125" style="1" customWidth="1"/>
    <col min="6659" max="6659" width="17" style="1" customWidth="1"/>
    <col min="6660" max="6660" width="0" style="1" hidden="1" customWidth="1"/>
    <col min="6661" max="6661" width="14.5" style="1" customWidth="1"/>
    <col min="6662" max="6662" width="12.5" style="1" customWidth="1"/>
    <col min="6663" max="6663" width="16.33203125" style="1" customWidth="1"/>
    <col min="6664" max="6664" width="15.1640625" style="1" customWidth="1"/>
    <col min="6665" max="6665" width="18.5" style="1" customWidth="1"/>
    <col min="6666" max="6666" width="13.83203125" style="1" customWidth="1"/>
    <col min="6667" max="6667" width="0" style="1" hidden="1" customWidth="1"/>
    <col min="6668" max="6913" width="9.1640625" style="1"/>
    <col min="6914" max="6914" width="22.33203125" style="1" customWidth="1"/>
    <col min="6915" max="6915" width="17" style="1" customWidth="1"/>
    <col min="6916" max="6916" width="0" style="1" hidden="1" customWidth="1"/>
    <col min="6917" max="6917" width="14.5" style="1" customWidth="1"/>
    <col min="6918" max="6918" width="12.5" style="1" customWidth="1"/>
    <col min="6919" max="6919" width="16.33203125" style="1" customWidth="1"/>
    <col min="6920" max="6920" width="15.1640625" style="1" customWidth="1"/>
    <col min="6921" max="6921" width="18.5" style="1" customWidth="1"/>
    <col min="6922" max="6922" width="13.83203125" style="1" customWidth="1"/>
    <col min="6923" max="6923" width="0" style="1" hidden="1" customWidth="1"/>
    <col min="6924" max="7169" width="9.1640625" style="1"/>
    <col min="7170" max="7170" width="22.33203125" style="1" customWidth="1"/>
    <col min="7171" max="7171" width="17" style="1" customWidth="1"/>
    <col min="7172" max="7172" width="0" style="1" hidden="1" customWidth="1"/>
    <col min="7173" max="7173" width="14.5" style="1" customWidth="1"/>
    <col min="7174" max="7174" width="12.5" style="1" customWidth="1"/>
    <col min="7175" max="7175" width="16.33203125" style="1" customWidth="1"/>
    <col min="7176" max="7176" width="15.1640625" style="1" customWidth="1"/>
    <col min="7177" max="7177" width="18.5" style="1" customWidth="1"/>
    <col min="7178" max="7178" width="13.83203125" style="1" customWidth="1"/>
    <col min="7179" max="7179" width="0" style="1" hidden="1" customWidth="1"/>
    <col min="7180" max="7425" width="9.1640625" style="1"/>
    <col min="7426" max="7426" width="22.33203125" style="1" customWidth="1"/>
    <col min="7427" max="7427" width="17" style="1" customWidth="1"/>
    <col min="7428" max="7428" width="0" style="1" hidden="1" customWidth="1"/>
    <col min="7429" max="7429" width="14.5" style="1" customWidth="1"/>
    <col min="7430" max="7430" width="12.5" style="1" customWidth="1"/>
    <col min="7431" max="7431" width="16.33203125" style="1" customWidth="1"/>
    <col min="7432" max="7432" width="15.1640625" style="1" customWidth="1"/>
    <col min="7433" max="7433" width="18.5" style="1" customWidth="1"/>
    <col min="7434" max="7434" width="13.83203125" style="1" customWidth="1"/>
    <col min="7435" max="7435" width="0" style="1" hidden="1" customWidth="1"/>
    <col min="7436" max="7681" width="9.1640625" style="1"/>
    <col min="7682" max="7682" width="22.33203125" style="1" customWidth="1"/>
    <col min="7683" max="7683" width="17" style="1" customWidth="1"/>
    <col min="7684" max="7684" width="0" style="1" hidden="1" customWidth="1"/>
    <col min="7685" max="7685" width="14.5" style="1" customWidth="1"/>
    <col min="7686" max="7686" width="12.5" style="1" customWidth="1"/>
    <col min="7687" max="7687" width="16.33203125" style="1" customWidth="1"/>
    <col min="7688" max="7688" width="15.1640625" style="1" customWidth="1"/>
    <col min="7689" max="7689" width="18.5" style="1" customWidth="1"/>
    <col min="7690" max="7690" width="13.83203125" style="1" customWidth="1"/>
    <col min="7691" max="7691" width="0" style="1" hidden="1" customWidth="1"/>
    <col min="7692" max="7937" width="9.1640625" style="1"/>
    <col min="7938" max="7938" width="22.33203125" style="1" customWidth="1"/>
    <col min="7939" max="7939" width="17" style="1" customWidth="1"/>
    <col min="7940" max="7940" width="0" style="1" hidden="1" customWidth="1"/>
    <col min="7941" max="7941" width="14.5" style="1" customWidth="1"/>
    <col min="7942" max="7942" width="12.5" style="1" customWidth="1"/>
    <col min="7943" max="7943" width="16.33203125" style="1" customWidth="1"/>
    <col min="7944" max="7944" width="15.1640625" style="1" customWidth="1"/>
    <col min="7945" max="7945" width="18.5" style="1" customWidth="1"/>
    <col min="7946" max="7946" width="13.83203125" style="1" customWidth="1"/>
    <col min="7947" max="7947" width="0" style="1" hidden="1" customWidth="1"/>
    <col min="7948" max="8193" width="9.1640625" style="1"/>
    <col min="8194" max="8194" width="22.33203125" style="1" customWidth="1"/>
    <col min="8195" max="8195" width="17" style="1" customWidth="1"/>
    <col min="8196" max="8196" width="0" style="1" hidden="1" customWidth="1"/>
    <col min="8197" max="8197" width="14.5" style="1" customWidth="1"/>
    <col min="8198" max="8198" width="12.5" style="1" customWidth="1"/>
    <col min="8199" max="8199" width="16.33203125" style="1" customWidth="1"/>
    <col min="8200" max="8200" width="15.1640625" style="1" customWidth="1"/>
    <col min="8201" max="8201" width="18.5" style="1" customWidth="1"/>
    <col min="8202" max="8202" width="13.83203125" style="1" customWidth="1"/>
    <col min="8203" max="8203" width="0" style="1" hidden="1" customWidth="1"/>
    <col min="8204" max="8449" width="9.1640625" style="1"/>
    <col min="8450" max="8450" width="22.33203125" style="1" customWidth="1"/>
    <col min="8451" max="8451" width="17" style="1" customWidth="1"/>
    <col min="8452" max="8452" width="0" style="1" hidden="1" customWidth="1"/>
    <col min="8453" max="8453" width="14.5" style="1" customWidth="1"/>
    <col min="8454" max="8454" width="12.5" style="1" customWidth="1"/>
    <col min="8455" max="8455" width="16.33203125" style="1" customWidth="1"/>
    <col min="8456" max="8456" width="15.1640625" style="1" customWidth="1"/>
    <col min="8457" max="8457" width="18.5" style="1" customWidth="1"/>
    <col min="8458" max="8458" width="13.83203125" style="1" customWidth="1"/>
    <col min="8459" max="8459" width="0" style="1" hidden="1" customWidth="1"/>
    <col min="8460" max="8705" width="9.1640625" style="1"/>
    <col min="8706" max="8706" width="22.33203125" style="1" customWidth="1"/>
    <col min="8707" max="8707" width="17" style="1" customWidth="1"/>
    <col min="8708" max="8708" width="0" style="1" hidden="1" customWidth="1"/>
    <col min="8709" max="8709" width="14.5" style="1" customWidth="1"/>
    <col min="8710" max="8710" width="12.5" style="1" customWidth="1"/>
    <col min="8711" max="8711" width="16.33203125" style="1" customWidth="1"/>
    <col min="8712" max="8712" width="15.1640625" style="1" customWidth="1"/>
    <col min="8713" max="8713" width="18.5" style="1" customWidth="1"/>
    <col min="8714" max="8714" width="13.83203125" style="1" customWidth="1"/>
    <col min="8715" max="8715" width="0" style="1" hidden="1" customWidth="1"/>
    <col min="8716" max="8961" width="9.1640625" style="1"/>
    <col min="8962" max="8962" width="22.33203125" style="1" customWidth="1"/>
    <col min="8963" max="8963" width="17" style="1" customWidth="1"/>
    <col min="8964" max="8964" width="0" style="1" hidden="1" customWidth="1"/>
    <col min="8965" max="8965" width="14.5" style="1" customWidth="1"/>
    <col min="8966" max="8966" width="12.5" style="1" customWidth="1"/>
    <col min="8967" max="8967" width="16.33203125" style="1" customWidth="1"/>
    <col min="8968" max="8968" width="15.1640625" style="1" customWidth="1"/>
    <col min="8969" max="8969" width="18.5" style="1" customWidth="1"/>
    <col min="8970" max="8970" width="13.83203125" style="1" customWidth="1"/>
    <col min="8971" max="8971" width="0" style="1" hidden="1" customWidth="1"/>
    <col min="8972" max="9217" width="9.1640625" style="1"/>
    <col min="9218" max="9218" width="22.33203125" style="1" customWidth="1"/>
    <col min="9219" max="9219" width="17" style="1" customWidth="1"/>
    <col min="9220" max="9220" width="0" style="1" hidden="1" customWidth="1"/>
    <col min="9221" max="9221" width="14.5" style="1" customWidth="1"/>
    <col min="9222" max="9222" width="12.5" style="1" customWidth="1"/>
    <col min="9223" max="9223" width="16.33203125" style="1" customWidth="1"/>
    <col min="9224" max="9224" width="15.1640625" style="1" customWidth="1"/>
    <col min="9225" max="9225" width="18.5" style="1" customWidth="1"/>
    <col min="9226" max="9226" width="13.83203125" style="1" customWidth="1"/>
    <col min="9227" max="9227" width="0" style="1" hidden="1" customWidth="1"/>
    <col min="9228" max="9473" width="9.1640625" style="1"/>
    <col min="9474" max="9474" width="22.33203125" style="1" customWidth="1"/>
    <col min="9475" max="9475" width="17" style="1" customWidth="1"/>
    <col min="9476" max="9476" width="0" style="1" hidden="1" customWidth="1"/>
    <col min="9477" max="9477" width="14.5" style="1" customWidth="1"/>
    <col min="9478" max="9478" width="12.5" style="1" customWidth="1"/>
    <col min="9479" max="9479" width="16.33203125" style="1" customWidth="1"/>
    <col min="9480" max="9480" width="15.1640625" style="1" customWidth="1"/>
    <col min="9481" max="9481" width="18.5" style="1" customWidth="1"/>
    <col min="9482" max="9482" width="13.83203125" style="1" customWidth="1"/>
    <col min="9483" max="9483" width="0" style="1" hidden="1" customWidth="1"/>
    <col min="9484" max="9729" width="9.1640625" style="1"/>
    <col min="9730" max="9730" width="22.33203125" style="1" customWidth="1"/>
    <col min="9731" max="9731" width="17" style="1" customWidth="1"/>
    <col min="9732" max="9732" width="0" style="1" hidden="1" customWidth="1"/>
    <col min="9733" max="9733" width="14.5" style="1" customWidth="1"/>
    <col min="9734" max="9734" width="12.5" style="1" customWidth="1"/>
    <col min="9735" max="9735" width="16.33203125" style="1" customWidth="1"/>
    <col min="9736" max="9736" width="15.1640625" style="1" customWidth="1"/>
    <col min="9737" max="9737" width="18.5" style="1" customWidth="1"/>
    <col min="9738" max="9738" width="13.83203125" style="1" customWidth="1"/>
    <col min="9739" max="9739" width="0" style="1" hidden="1" customWidth="1"/>
    <col min="9740" max="9985" width="9.1640625" style="1"/>
    <col min="9986" max="9986" width="22.33203125" style="1" customWidth="1"/>
    <col min="9987" max="9987" width="17" style="1" customWidth="1"/>
    <col min="9988" max="9988" width="0" style="1" hidden="1" customWidth="1"/>
    <col min="9989" max="9989" width="14.5" style="1" customWidth="1"/>
    <col min="9990" max="9990" width="12.5" style="1" customWidth="1"/>
    <col min="9991" max="9991" width="16.33203125" style="1" customWidth="1"/>
    <col min="9992" max="9992" width="15.1640625" style="1" customWidth="1"/>
    <col min="9993" max="9993" width="18.5" style="1" customWidth="1"/>
    <col min="9994" max="9994" width="13.83203125" style="1" customWidth="1"/>
    <col min="9995" max="9995" width="0" style="1" hidden="1" customWidth="1"/>
    <col min="9996" max="10241" width="9.1640625" style="1"/>
    <col min="10242" max="10242" width="22.33203125" style="1" customWidth="1"/>
    <col min="10243" max="10243" width="17" style="1" customWidth="1"/>
    <col min="10244" max="10244" width="0" style="1" hidden="1" customWidth="1"/>
    <col min="10245" max="10245" width="14.5" style="1" customWidth="1"/>
    <col min="10246" max="10246" width="12.5" style="1" customWidth="1"/>
    <col min="10247" max="10247" width="16.33203125" style="1" customWidth="1"/>
    <col min="10248" max="10248" width="15.1640625" style="1" customWidth="1"/>
    <col min="10249" max="10249" width="18.5" style="1" customWidth="1"/>
    <col min="10250" max="10250" width="13.83203125" style="1" customWidth="1"/>
    <col min="10251" max="10251" width="0" style="1" hidden="1" customWidth="1"/>
    <col min="10252" max="10497" width="9.1640625" style="1"/>
    <col min="10498" max="10498" width="22.33203125" style="1" customWidth="1"/>
    <col min="10499" max="10499" width="17" style="1" customWidth="1"/>
    <col min="10500" max="10500" width="0" style="1" hidden="1" customWidth="1"/>
    <col min="10501" max="10501" width="14.5" style="1" customWidth="1"/>
    <col min="10502" max="10502" width="12.5" style="1" customWidth="1"/>
    <col min="10503" max="10503" width="16.33203125" style="1" customWidth="1"/>
    <col min="10504" max="10504" width="15.1640625" style="1" customWidth="1"/>
    <col min="10505" max="10505" width="18.5" style="1" customWidth="1"/>
    <col min="10506" max="10506" width="13.83203125" style="1" customWidth="1"/>
    <col min="10507" max="10507" width="0" style="1" hidden="1" customWidth="1"/>
    <col min="10508" max="10753" width="9.1640625" style="1"/>
    <col min="10754" max="10754" width="22.33203125" style="1" customWidth="1"/>
    <col min="10755" max="10755" width="17" style="1" customWidth="1"/>
    <col min="10756" max="10756" width="0" style="1" hidden="1" customWidth="1"/>
    <col min="10757" max="10757" width="14.5" style="1" customWidth="1"/>
    <col min="10758" max="10758" width="12.5" style="1" customWidth="1"/>
    <col min="10759" max="10759" width="16.33203125" style="1" customWidth="1"/>
    <col min="10760" max="10760" width="15.1640625" style="1" customWidth="1"/>
    <col min="10761" max="10761" width="18.5" style="1" customWidth="1"/>
    <col min="10762" max="10762" width="13.83203125" style="1" customWidth="1"/>
    <col min="10763" max="10763" width="0" style="1" hidden="1" customWidth="1"/>
    <col min="10764" max="11009" width="9.1640625" style="1"/>
    <col min="11010" max="11010" width="22.33203125" style="1" customWidth="1"/>
    <col min="11011" max="11011" width="17" style="1" customWidth="1"/>
    <col min="11012" max="11012" width="0" style="1" hidden="1" customWidth="1"/>
    <col min="11013" max="11013" width="14.5" style="1" customWidth="1"/>
    <col min="11014" max="11014" width="12.5" style="1" customWidth="1"/>
    <col min="11015" max="11015" width="16.33203125" style="1" customWidth="1"/>
    <col min="11016" max="11016" width="15.1640625" style="1" customWidth="1"/>
    <col min="11017" max="11017" width="18.5" style="1" customWidth="1"/>
    <col min="11018" max="11018" width="13.83203125" style="1" customWidth="1"/>
    <col min="11019" max="11019" width="0" style="1" hidden="1" customWidth="1"/>
    <col min="11020" max="11265" width="9.1640625" style="1"/>
    <col min="11266" max="11266" width="22.33203125" style="1" customWidth="1"/>
    <col min="11267" max="11267" width="17" style="1" customWidth="1"/>
    <col min="11268" max="11268" width="0" style="1" hidden="1" customWidth="1"/>
    <col min="11269" max="11269" width="14.5" style="1" customWidth="1"/>
    <col min="11270" max="11270" width="12.5" style="1" customWidth="1"/>
    <col min="11271" max="11271" width="16.33203125" style="1" customWidth="1"/>
    <col min="11272" max="11272" width="15.1640625" style="1" customWidth="1"/>
    <col min="11273" max="11273" width="18.5" style="1" customWidth="1"/>
    <col min="11274" max="11274" width="13.83203125" style="1" customWidth="1"/>
    <col min="11275" max="11275" width="0" style="1" hidden="1" customWidth="1"/>
    <col min="11276" max="11521" width="9.1640625" style="1"/>
    <col min="11522" max="11522" width="22.33203125" style="1" customWidth="1"/>
    <col min="11523" max="11523" width="17" style="1" customWidth="1"/>
    <col min="11524" max="11524" width="0" style="1" hidden="1" customWidth="1"/>
    <col min="11525" max="11525" width="14.5" style="1" customWidth="1"/>
    <col min="11526" max="11526" width="12.5" style="1" customWidth="1"/>
    <col min="11527" max="11527" width="16.33203125" style="1" customWidth="1"/>
    <col min="11528" max="11528" width="15.1640625" style="1" customWidth="1"/>
    <col min="11529" max="11529" width="18.5" style="1" customWidth="1"/>
    <col min="11530" max="11530" width="13.83203125" style="1" customWidth="1"/>
    <col min="11531" max="11531" width="0" style="1" hidden="1" customWidth="1"/>
    <col min="11532" max="11777" width="9.1640625" style="1"/>
    <col min="11778" max="11778" width="22.33203125" style="1" customWidth="1"/>
    <col min="11779" max="11779" width="17" style="1" customWidth="1"/>
    <col min="11780" max="11780" width="0" style="1" hidden="1" customWidth="1"/>
    <col min="11781" max="11781" width="14.5" style="1" customWidth="1"/>
    <col min="11782" max="11782" width="12.5" style="1" customWidth="1"/>
    <col min="11783" max="11783" width="16.33203125" style="1" customWidth="1"/>
    <col min="11784" max="11784" width="15.1640625" style="1" customWidth="1"/>
    <col min="11785" max="11785" width="18.5" style="1" customWidth="1"/>
    <col min="11786" max="11786" width="13.83203125" style="1" customWidth="1"/>
    <col min="11787" max="11787" width="0" style="1" hidden="1" customWidth="1"/>
    <col min="11788" max="12033" width="9.1640625" style="1"/>
    <col min="12034" max="12034" width="22.33203125" style="1" customWidth="1"/>
    <col min="12035" max="12035" width="17" style="1" customWidth="1"/>
    <col min="12036" max="12036" width="0" style="1" hidden="1" customWidth="1"/>
    <col min="12037" max="12037" width="14.5" style="1" customWidth="1"/>
    <col min="12038" max="12038" width="12.5" style="1" customWidth="1"/>
    <col min="12039" max="12039" width="16.33203125" style="1" customWidth="1"/>
    <col min="12040" max="12040" width="15.1640625" style="1" customWidth="1"/>
    <col min="12041" max="12041" width="18.5" style="1" customWidth="1"/>
    <col min="12042" max="12042" width="13.83203125" style="1" customWidth="1"/>
    <col min="12043" max="12043" width="0" style="1" hidden="1" customWidth="1"/>
    <col min="12044" max="12289" width="9.1640625" style="1"/>
    <col min="12290" max="12290" width="22.33203125" style="1" customWidth="1"/>
    <col min="12291" max="12291" width="17" style="1" customWidth="1"/>
    <col min="12292" max="12292" width="0" style="1" hidden="1" customWidth="1"/>
    <col min="12293" max="12293" width="14.5" style="1" customWidth="1"/>
    <col min="12294" max="12294" width="12.5" style="1" customWidth="1"/>
    <col min="12295" max="12295" width="16.33203125" style="1" customWidth="1"/>
    <col min="12296" max="12296" width="15.1640625" style="1" customWidth="1"/>
    <col min="12297" max="12297" width="18.5" style="1" customWidth="1"/>
    <col min="12298" max="12298" width="13.83203125" style="1" customWidth="1"/>
    <col min="12299" max="12299" width="0" style="1" hidden="1" customWidth="1"/>
    <col min="12300" max="12545" width="9.1640625" style="1"/>
    <col min="12546" max="12546" width="22.33203125" style="1" customWidth="1"/>
    <col min="12547" max="12547" width="17" style="1" customWidth="1"/>
    <col min="12548" max="12548" width="0" style="1" hidden="1" customWidth="1"/>
    <col min="12549" max="12549" width="14.5" style="1" customWidth="1"/>
    <col min="12550" max="12550" width="12.5" style="1" customWidth="1"/>
    <col min="12551" max="12551" width="16.33203125" style="1" customWidth="1"/>
    <col min="12552" max="12552" width="15.1640625" style="1" customWidth="1"/>
    <col min="12553" max="12553" width="18.5" style="1" customWidth="1"/>
    <col min="12554" max="12554" width="13.83203125" style="1" customWidth="1"/>
    <col min="12555" max="12555" width="0" style="1" hidden="1" customWidth="1"/>
    <col min="12556" max="12801" width="9.1640625" style="1"/>
    <col min="12802" max="12802" width="22.33203125" style="1" customWidth="1"/>
    <col min="12803" max="12803" width="17" style="1" customWidth="1"/>
    <col min="12804" max="12804" width="0" style="1" hidden="1" customWidth="1"/>
    <col min="12805" max="12805" width="14.5" style="1" customWidth="1"/>
    <col min="12806" max="12806" width="12.5" style="1" customWidth="1"/>
    <col min="12807" max="12807" width="16.33203125" style="1" customWidth="1"/>
    <col min="12808" max="12808" width="15.1640625" style="1" customWidth="1"/>
    <col min="12809" max="12809" width="18.5" style="1" customWidth="1"/>
    <col min="12810" max="12810" width="13.83203125" style="1" customWidth="1"/>
    <col min="12811" max="12811" width="0" style="1" hidden="1" customWidth="1"/>
    <col min="12812" max="13057" width="9.1640625" style="1"/>
    <col min="13058" max="13058" width="22.33203125" style="1" customWidth="1"/>
    <col min="13059" max="13059" width="17" style="1" customWidth="1"/>
    <col min="13060" max="13060" width="0" style="1" hidden="1" customWidth="1"/>
    <col min="13061" max="13061" width="14.5" style="1" customWidth="1"/>
    <col min="13062" max="13062" width="12.5" style="1" customWidth="1"/>
    <col min="13063" max="13063" width="16.33203125" style="1" customWidth="1"/>
    <col min="13064" max="13064" width="15.1640625" style="1" customWidth="1"/>
    <col min="13065" max="13065" width="18.5" style="1" customWidth="1"/>
    <col min="13066" max="13066" width="13.83203125" style="1" customWidth="1"/>
    <col min="13067" max="13067" width="0" style="1" hidden="1" customWidth="1"/>
    <col min="13068" max="13313" width="9.1640625" style="1"/>
    <col min="13314" max="13314" width="22.33203125" style="1" customWidth="1"/>
    <col min="13315" max="13315" width="17" style="1" customWidth="1"/>
    <col min="13316" max="13316" width="0" style="1" hidden="1" customWidth="1"/>
    <col min="13317" max="13317" width="14.5" style="1" customWidth="1"/>
    <col min="13318" max="13318" width="12.5" style="1" customWidth="1"/>
    <col min="13319" max="13319" width="16.33203125" style="1" customWidth="1"/>
    <col min="13320" max="13320" width="15.1640625" style="1" customWidth="1"/>
    <col min="13321" max="13321" width="18.5" style="1" customWidth="1"/>
    <col min="13322" max="13322" width="13.83203125" style="1" customWidth="1"/>
    <col min="13323" max="13323" width="0" style="1" hidden="1" customWidth="1"/>
    <col min="13324" max="13569" width="9.1640625" style="1"/>
    <col min="13570" max="13570" width="22.33203125" style="1" customWidth="1"/>
    <col min="13571" max="13571" width="17" style="1" customWidth="1"/>
    <col min="13572" max="13572" width="0" style="1" hidden="1" customWidth="1"/>
    <col min="13573" max="13573" width="14.5" style="1" customWidth="1"/>
    <col min="13574" max="13574" width="12.5" style="1" customWidth="1"/>
    <col min="13575" max="13575" width="16.33203125" style="1" customWidth="1"/>
    <col min="13576" max="13576" width="15.1640625" style="1" customWidth="1"/>
    <col min="13577" max="13577" width="18.5" style="1" customWidth="1"/>
    <col min="13578" max="13578" width="13.83203125" style="1" customWidth="1"/>
    <col min="13579" max="13579" width="0" style="1" hidden="1" customWidth="1"/>
    <col min="13580" max="13825" width="9.1640625" style="1"/>
    <col min="13826" max="13826" width="22.33203125" style="1" customWidth="1"/>
    <col min="13827" max="13827" width="17" style="1" customWidth="1"/>
    <col min="13828" max="13828" width="0" style="1" hidden="1" customWidth="1"/>
    <col min="13829" max="13829" width="14.5" style="1" customWidth="1"/>
    <col min="13830" max="13830" width="12.5" style="1" customWidth="1"/>
    <col min="13831" max="13831" width="16.33203125" style="1" customWidth="1"/>
    <col min="13832" max="13832" width="15.1640625" style="1" customWidth="1"/>
    <col min="13833" max="13833" width="18.5" style="1" customWidth="1"/>
    <col min="13834" max="13834" width="13.83203125" style="1" customWidth="1"/>
    <col min="13835" max="13835" width="0" style="1" hidden="1" customWidth="1"/>
    <col min="13836" max="14081" width="9.1640625" style="1"/>
    <col min="14082" max="14082" width="22.33203125" style="1" customWidth="1"/>
    <col min="14083" max="14083" width="17" style="1" customWidth="1"/>
    <col min="14084" max="14084" width="0" style="1" hidden="1" customWidth="1"/>
    <col min="14085" max="14085" width="14.5" style="1" customWidth="1"/>
    <col min="14086" max="14086" width="12.5" style="1" customWidth="1"/>
    <col min="14087" max="14087" width="16.33203125" style="1" customWidth="1"/>
    <col min="14088" max="14088" width="15.1640625" style="1" customWidth="1"/>
    <col min="14089" max="14089" width="18.5" style="1" customWidth="1"/>
    <col min="14090" max="14090" width="13.83203125" style="1" customWidth="1"/>
    <col min="14091" max="14091" width="0" style="1" hidden="1" customWidth="1"/>
    <col min="14092" max="14337" width="9.1640625" style="1"/>
    <col min="14338" max="14338" width="22.33203125" style="1" customWidth="1"/>
    <col min="14339" max="14339" width="17" style="1" customWidth="1"/>
    <col min="14340" max="14340" width="0" style="1" hidden="1" customWidth="1"/>
    <col min="14341" max="14341" width="14.5" style="1" customWidth="1"/>
    <col min="14342" max="14342" width="12.5" style="1" customWidth="1"/>
    <col min="14343" max="14343" width="16.33203125" style="1" customWidth="1"/>
    <col min="14344" max="14344" width="15.1640625" style="1" customWidth="1"/>
    <col min="14345" max="14345" width="18.5" style="1" customWidth="1"/>
    <col min="14346" max="14346" width="13.83203125" style="1" customWidth="1"/>
    <col min="14347" max="14347" width="0" style="1" hidden="1" customWidth="1"/>
    <col min="14348" max="14593" width="9.1640625" style="1"/>
    <col min="14594" max="14594" width="22.33203125" style="1" customWidth="1"/>
    <col min="14595" max="14595" width="17" style="1" customWidth="1"/>
    <col min="14596" max="14596" width="0" style="1" hidden="1" customWidth="1"/>
    <col min="14597" max="14597" width="14.5" style="1" customWidth="1"/>
    <col min="14598" max="14598" width="12.5" style="1" customWidth="1"/>
    <col min="14599" max="14599" width="16.33203125" style="1" customWidth="1"/>
    <col min="14600" max="14600" width="15.1640625" style="1" customWidth="1"/>
    <col min="14601" max="14601" width="18.5" style="1" customWidth="1"/>
    <col min="14602" max="14602" width="13.83203125" style="1" customWidth="1"/>
    <col min="14603" max="14603" width="0" style="1" hidden="1" customWidth="1"/>
    <col min="14604" max="14849" width="9.1640625" style="1"/>
    <col min="14850" max="14850" width="22.33203125" style="1" customWidth="1"/>
    <col min="14851" max="14851" width="17" style="1" customWidth="1"/>
    <col min="14852" max="14852" width="0" style="1" hidden="1" customWidth="1"/>
    <col min="14853" max="14853" width="14.5" style="1" customWidth="1"/>
    <col min="14854" max="14854" width="12.5" style="1" customWidth="1"/>
    <col min="14855" max="14855" width="16.33203125" style="1" customWidth="1"/>
    <col min="14856" max="14856" width="15.1640625" style="1" customWidth="1"/>
    <col min="14857" max="14857" width="18.5" style="1" customWidth="1"/>
    <col min="14858" max="14858" width="13.83203125" style="1" customWidth="1"/>
    <col min="14859" max="14859" width="0" style="1" hidden="1" customWidth="1"/>
    <col min="14860" max="15105" width="9.1640625" style="1"/>
    <col min="15106" max="15106" width="22.33203125" style="1" customWidth="1"/>
    <col min="15107" max="15107" width="17" style="1" customWidth="1"/>
    <col min="15108" max="15108" width="0" style="1" hidden="1" customWidth="1"/>
    <col min="15109" max="15109" width="14.5" style="1" customWidth="1"/>
    <col min="15110" max="15110" width="12.5" style="1" customWidth="1"/>
    <col min="15111" max="15111" width="16.33203125" style="1" customWidth="1"/>
    <col min="15112" max="15112" width="15.1640625" style="1" customWidth="1"/>
    <col min="15113" max="15113" width="18.5" style="1" customWidth="1"/>
    <col min="15114" max="15114" width="13.83203125" style="1" customWidth="1"/>
    <col min="15115" max="15115" width="0" style="1" hidden="1" customWidth="1"/>
    <col min="15116" max="15361" width="9.1640625" style="1"/>
    <col min="15362" max="15362" width="22.33203125" style="1" customWidth="1"/>
    <col min="15363" max="15363" width="17" style="1" customWidth="1"/>
    <col min="15364" max="15364" width="0" style="1" hidden="1" customWidth="1"/>
    <col min="15365" max="15365" width="14.5" style="1" customWidth="1"/>
    <col min="15366" max="15366" width="12.5" style="1" customWidth="1"/>
    <col min="15367" max="15367" width="16.33203125" style="1" customWidth="1"/>
    <col min="15368" max="15368" width="15.1640625" style="1" customWidth="1"/>
    <col min="15369" max="15369" width="18.5" style="1" customWidth="1"/>
    <col min="15370" max="15370" width="13.83203125" style="1" customWidth="1"/>
    <col min="15371" max="15371" width="0" style="1" hidden="1" customWidth="1"/>
    <col min="15372" max="15617" width="9.1640625" style="1"/>
    <col min="15618" max="15618" width="22.33203125" style="1" customWidth="1"/>
    <col min="15619" max="15619" width="17" style="1" customWidth="1"/>
    <col min="15620" max="15620" width="0" style="1" hidden="1" customWidth="1"/>
    <col min="15621" max="15621" width="14.5" style="1" customWidth="1"/>
    <col min="15622" max="15622" width="12.5" style="1" customWidth="1"/>
    <col min="15623" max="15623" width="16.33203125" style="1" customWidth="1"/>
    <col min="15624" max="15624" width="15.1640625" style="1" customWidth="1"/>
    <col min="15625" max="15625" width="18.5" style="1" customWidth="1"/>
    <col min="15626" max="15626" width="13.83203125" style="1" customWidth="1"/>
    <col min="15627" max="15627" width="0" style="1" hidden="1" customWidth="1"/>
    <col min="15628" max="15873" width="9.1640625" style="1"/>
    <col min="15874" max="15874" width="22.33203125" style="1" customWidth="1"/>
    <col min="15875" max="15875" width="17" style="1" customWidth="1"/>
    <col min="15876" max="15876" width="0" style="1" hidden="1" customWidth="1"/>
    <col min="15877" max="15877" width="14.5" style="1" customWidth="1"/>
    <col min="15878" max="15878" width="12.5" style="1" customWidth="1"/>
    <col min="15879" max="15879" width="16.33203125" style="1" customWidth="1"/>
    <col min="15880" max="15880" width="15.1640625" style="1" customWidth="1"/>
    <col min="15881" max="15881" width="18.5" style="1" customWidth="1"/>
    <col min="15882" max="15882" width="13.83203125" style="1" customWidth="1"/>
    <col min="15883" max="15883" width="0" style="1" hidden="1" customWidth="1"/>
    <col min="15884" max="16129" width="9.1640625" style="1"/>
    <col min="16130" max="16130" width="22.33203125" style="1" customWidth="1"/>
    <col min="16131" max="16131" width="17" style="1" customWidth="1"/>
    <col min="16132" max="16132" width="0" style="1" hidden="1" customWidth="1"/>
    <col min="16133" max="16133" width="14.5" style="1" customWidth="1"/>
    <col min="16134" max="16134" width="12.5" style="1" customWidth="1"/>
    <col min="16135" max="16135" width="16.33203125" style="1" customWidth="1"/>
    <col min="16136" max="16136" width="15.1640625" style="1" customWidth="1"/>
    <col min="16137" max="16137" width="18.5" style="1" customWidth="1"/>
    <col min="16138" max="16138" width="13.83203125" style="1" customWidth="1"/>
    <col min="16139" max="16139" width="0" style="1" hidden="1" customWidth="1"/>
    <col min="16140" max="16384" width="9.1640625" style="1"/>
  </cols>
  <sheetData>
    <row r="1" spans="1:17" ht="28" x14ac:dyDescent="0.3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196"/>
      <c r="K1" s="120"/>
    </row>
    <row r="2" spans="1:17" x14ac:dyDescent="0.15">
      <c r="A2" s="120"/>
      <c r="B2" s="121"/>
      <c r="C2" s="122"/>
      <c r="D2" s="122"/>
      <c r="E2" s="122"/>
      <c r="F2" s="123"/>
      <c r="G2" s="122"/>
      <c r="H2" s="120"/>
      <c r="I2" s="197"/>
      <c r="J2" s="197"/>
      <c r="K2" s="120"/>
    </row>
    <row r="3" spans="1:17" ht="14" thickBot="1" x14ac:dyDescent="0.2">
      <c r="A3" s="120"/>
      <c r="B3" s="121"/>
      <c r="C3" s="122"/>
      <c r="D3" s="122"/>
      <c r="E3" s="122"/>
      <c r="F3" s="123"/>
      <c r="G3" s="122"/>
      <c r="H3" s="120"/>
      <c r="I3" s="197"/>
      <c r="J3" s="197"/>
      <c r="K3" s="120"/>
    </row>
    <row r="4" spans="1:17" ht="15" thickBot="1" x14ac:dyDescent="0.2">
      <c r="A4" s="5" t="s">
        <v>1</v>
      </c>
      <c r="B4" s="6">
        <v>40</v>
      </c>
      <c r="C4" s="7"/>
      <c r="D4" s="7"/>
      <c r="E4" s="7"/>
      <c r="F4" s="8"/>
      <c r="G4" s="7"/>
      <c r="H4" s="9"/>
      <c r="I4" s="198"/>
      <c r="J4" s="198"/>
      <c r="K4" s="10"/>
      <c r="L4" s="11"/>
    </row>
    <row r="5" spans="1:17" x14ac:dyDescent="0.15">
      <c r="A5" s="12"/>
      <c r="B5" s="13"/>
      <c r="C5" s="7"/>
      <c r="D5" s="7"/>
      <c r="E5" s="7"/>
      <c r="F5" s="8"/>
      <c r="G5" s="7"/>
      <c r="H5" s="9"/>
      <c r="I5" s="198"/>
      <c r="J5" s="198"/>
      <c r="K5" s="10"/>
      <c r="L5" s="11"/>
    </row>
    <row r="6" spans="1:17" x14ac:dyDescent="0.15">
      <c r="A6" s="14"/>
      <c r="B6" s="15"/>
      <c r="C6" s="7"/>
      <c r="D6" s="7"/>
      <c r="E6" s="7"/>
      <c r="F6" s="8"/>
      <c r="G6" s="7"/>
      <c r="H6" s="9"/>
      <c r="I6" s="198"/>
      <c r="J6" s="198"/>
      <c r="K6" s="10"/>
      <c r="L6" s="11"/>
    </row>
    <row r="7" spans="1:17" s="24" customFormat="1" ht="39" customHeight="1" x14ac:dyDescent="0.15">
      <c r="A7" s="16" t="s">
        <v>2</v>
      </c>
      <c r="B7" s="17" t="s">
        <v>3</v>
      </c>
      <c r="C7" s="18" t="s">
        <v>1</v>
      </c>
      <c r="D7" s="18" t="s">
        <v>4</v>
      </c>
      <c r="E7" s="18" t="s">
        <v>5</v>
      </c>
      <c r="F7" s="19" t="s">
        <v>6</v>
      </c>
      <c r="G7" s="20" t="s">
        <v>7</v>
      </c>
      <c r="H7" s="21" t="s">
        <v>33</v>
      </c>
      <c r="I7" s="199" t="s">
        <v>8</v>
      </c>
      <c r="J7" s="199" t="s">
        <v>70</v>
      </c>
      <c r="K7" s="22" t="s">
        <v>9</v>
      </c>
      <c r="L7" s="23"/>
    </row>
    <row r="8" spans="1:17" x14ac:dyDescent="0.15">
      <c r="A8" s="44" t="s">
        <v>25</v>
      </c>
      <c r="B8" s="45">
        <v>2</v>
      </c>
      <c r="C8" s="46">
        <f>B4</f>
        <v>40</v>
      </c>
      <c r="D8" s="47">
        <v>52</v>
      </c>
      <c r="E8" s="26">
        <f>B8*C8*D8</f>
        <v>4160</v>
      </c>
      <c r="F8" s="48">
        <v>1</v>
      </c>
      <c r="G8" s="27">
        <f>E8*F8</f>
        <v>4160</v>
      </c>
      <c r="H8" s="9" t="s">
        <v>26</v>
      </c>
      <c r="I8" s="198">
        <f t="shared" ref="I8" si="0">E8/K8</f>
        <v>0.16639999999999999</v>
      </c>
      <c r="J8" s="198">
        <f>I8*1.1</f>
        <v>0.18304000000000001</v>
      </c>
      <c r="K8" s="10">
        <v>25000</v>
      </c>
      <c r="L8" s="11"/>
    </row>
    <row r="9" spans="1:17" s="102" customFormat="1" x14ac:dyDescent="0.15">
      <c r="A9" s="95" t="s">
        <v>71</v>
      </c>
      <c r="B9" s="96"/>
      <c r="C9" s="97"/>
      <c r="D9" s="97"/>
      <c r="E9" s="97"/>
      <c r="F9" s="98"/>
      <c r="G9" s="99">
        <f>SUM(G8)</f>
        <v>4160</v>
      </c>
      <c r="H9" s="95"/>
      <c r="I9" s="198"/>
      <c r="J9" s="200">
        <f>SUM(J8)</f>
        <v>0.18304000000000001</v>
      </c>
      <c r="K9" s="100"/>
      <c r="L9" s="101"/>
    </row>
    <row r="10" spans="1:17" x14ac:dyDescent="0.15">
      <c r="A10" s="103"/>
      <c r="B10" s="62"/>
      <c r="C10" s="63"/>
      <c r="D10" s="63"/>
      <c r="E10" s="63"/>
      <c r="F10" s="64"/>
      <c r="G10" s="65"/>
      <c r="H10" s="66"/>
      <c r="I10" s="201"/>
      <c r="J10" s="201"/>
      <c r="K10" s="104"/>
      <c r="L10" s="11"/>
    </row>
    <row r="11" spans="1:17" x14ac:dyDescent="0.15">
      <c r="A11" s="25"/>
      <c r="B11" s="15"/>
      <c r="C11" s="26"/>
      <c r="D11" s="26"/>
      <c r="E11" s="26"/>
      <c r="F11" s="8"/>
      <c r="G11" s="27"/>
      <c r="H11" s="9"/>
      <c r="I11" s="198"/>
      <c r="J11" s="198"/>
      <c r="K11" s="10"/>
      <c r="L11" s="11"/>
    </row>
    <row r="12" spans="1:17" x14ac:dyDescent="0.15">
      <c r="A12" s="28" t="s">
        <v>10</v>
      </c>
      <c r="B12" s="29">
        <v>0.5</v>
      </c>
      <c r="C12" s="30">
        <f>B4</f>
        <v>40</v>
      </c>
      <c r="D12" s="31">
        <v>52</v>
      </c>
      <c r="E12" s="26">
        <f>B12*C12*D12</f>
        <v>1040</v>
      </c>
      <c r="F12" s="32">
        <v>1.4</v>
      </c>
      <c r="G12" s="27">
        <f>E12*F12</f>
        <v>1456</v>
      </c>
      <c r="H12" s="9" t="s">
        <v>34</v>
      </c>
      <c r="I12" s="198">
        <f t="shared" ref="I12:I14" si="1">E12/K12</f>
        <v>5.1999999999999998E-2</v>
      </c>
      <c r="J12" s="198">
        <f>I12*1.1</f>
        <v>5.7200000000000001E-2</v>
      </c>
      <c r="K12" s="10">
        <v>20000</v>
      </c>
      <c r="L12" s="11"/>
      <c r="O12" s="1">
        <f>1500/2.2</f>
        <v>681.81818181818176</v>
      </c>
      <c r="P12" s="1">
        <f>O12*2</f>
        <v>1363.6363636363635</v>
      </c>
      <c r="Q12" s="1">
        <f>P12*2.45</f>
        <v>3340.909090909091</v>
      </c>
    </row>
    <row r="13" spans="1:17" x14ac:dyDescent="0.15">
      <c r="A13" s="28" t="s">
        <v>11</v>
      </c>
      <c r="B13" s="33">
        <v>0.5</v>
      </c>
      <c r="C13" s="13">
        <f>B4</f>
        <v>40</v>
      </c>
      <c r="D13" s="34">
        <v>52</v>
      </c>
      <c r="E13" s="26">
        <f>B13*C13*D13</f>
        <v>1040</v>
      </c>
      <c r="F13" s="35">
        <v>1.5</v>
      </c>
      <c r="G13" s="27">
        <f>E13*F13</f>
        <v>1560</v>
      </c>
      <c r="H13" s="9" t="s">
        <v>34</v>
      </c>
      <c r="I13" s="198">
        <f t="shared" si="1"/>
        <v>5.1999999999999998E-2</v>
      </c>
      <c r="J13" s="198">
        <f t="shared" ref="J13:J15" si="2">I13*1.1</f>
        <v>5.7200000000000001E-2</v>
      </c>
      <c r="K13" s="10">
        <v>20000</v>
      </c>
      <c r="L13" s="11"/>
    </row>
    <row r="14" spans="1:17" x14ac:dyDescent="0.15">
      <c r="A14" s="28" t="s">
        <v>12</v>
      </c>
      <c r="B14" s="36">
        <v>0.5</v>
      </c>
      <c r="C14" s="37">
        <f>B4</f>
        <v>40</v>
      </c>
      <c r="D14" s="38">
        <v>25</v>
      </c>
      <c r="E14" s="26">
        <f>B14*C14*D14</f>
        <v>500</v>
      </c>
      <c r="F14" s="39">
        <v>1.8</v>
      </c>
      <c r="G14" s="27">
        <f>E14*F14</f>
        <v>900</v>
      </c>
      <c r="H14" s="9" t="s">
        <v>34</v>
      </c>
      <c r="I14" s="198">
        <f t="shared" si="1"/>
        <v>4.1666666666666664E-2</v>
      </c>
      <c r="J14" s="198">
        <f t="shared" si="2"/>
        <v>4.5833333333333337E-2</v>
      </c>
      <c r="K14" s="10">
        <v>12000</v>
      </c>
      <c r="L14" s="11"/>
    </row>
    <row r="15" spans="1:17" x14ac:dyDescent="0.15">
      <c r="A15" s="28" t="s">
        <v>46</v>
      </c>
      <c r="B15" s="40">
        <v>0.1</v>
      </c>
      <c r="C15" s="37">
        <f>B4</f>
        <v>40</v>
      </c>
      <c r="D15" s="13">
        <v>52</v>
      </c>
      <c r="E15" s="26">
        <f>B15*C15*D15</f>
        <v>208</v>
      </c>
      <c r="F15" s="41">
        <v>8.5</v>
      </c>
      <c r="G15" s="27">
        <f>E15*F15</f>
        <v>1768</v>
      </c>
      <c r="H15" s="9" t="s">
        <v>34</v>
      </c>
      <c r="I15" s="198">
        <f>E15/K15</f>
        <v>5.9428571428571428E-2</v>
      </c>
      <c r="J15" s="198">
        <f t="shared" si="2"/>
        <v>6.537142857142858E-2</v>
      </c>
      <c r="K15" s="10">
        <v>3500</v>
      </c>
      <c r="L15" s="11"/>
    </row>
    <row r="16" spans="1:17" s="102" customFormat="1" x14ac:dyDescent="0.15">
      <c r="A16" s="95" t="s">
        <v>71</v>
      </c>
      <c r="B16" s="96"/>
      <c r="C16" s="97"/>
      <c r="D16" s="97"/>
      <c r="E16" s="97"/>
      <c r="F16" s="98"/>
      <c r="G16" s="99">
        <f>SUM(G12:G15)</f>
        <v>5684</v>
      </c>
      <c r="H16" s="95"/>
      <c r="I16" s="200"/>
      <c r="J16" s="200">
        <f>SUM(J12:J14)</f>
        <v>0.16023333333333334</v>
      </c>
      <c r="K16" s="100"/>
      <c r="L16" s="101"/>
    </row>
    <row r="17" spans="1:17" x14ac:dyDescent="0.15">
      <c r="A17" s="103"/>
      <c r="B17" s="105"/>
      <c r="C17" s="106"/>
      <c r="D17" s="106"/>
      <c r="E17" s="63"/>
      <c r="F17" s="107"/>
      <c r="G17" s="65"/>
      <c r="H17" s="66"/>
      <c r="I17" s="201"/>
      <c r="J17" s="201"/>
      <c r="K17" s="104"/>
      <c r="L17" s="11"/>
    </row>
    <row r="18" spans="1:17" x14ac:dyDescent="0.15">
      <c r="A18" s="28" t="s">
        <v>13</v>
      </c>
      <c r="B18" s="29">
        <v>1</v>
      </c>
      <c r="C18" s="30">
        <f>B4</f>
        <v>40</v>
      </c>
      <c r="D18" s="31">
        <v>10</v>
      </c>
      <c r="E18" s="26">
        <f t="shared" ref="E18:E24" si="3">B18*C18*D18</f>
        <v>400</v>
      </c>
      <c r="F18" s="32">
        <v>1.5</v>
      </c>
      <c r="G18" s="27">
        <f t="shared" ref="G18:G24" si="4">E18*F18</f>
        <v>600</v>
      </c>
      <c r="H18" s="9" t="s">
        <v>35</v>
      </c>
      <c r="I18" s="198">
        <v>0</v>
      </c>
      <c r="J18" s="198">
        <f>I18*1.1</f>
        <v>0</v>
      </c>
      <c r="K18" s="10">
        <v>13800</v>
      </c>
      <c r="L18" s="11"/>
    </row>
    <row r="19" spans="1:17" ht="28" x14ac:dyDescent="0.15">
      <c r="A19" s="43" t="s">
        <v>14</v>
      </c>
      <c r="B19" s="33">
        <v>1</v>
      </c>
      <c r="C19" s="13">
        <f>B4</f>
        <v>40</v>
      </c>
      <c r="D19" s="34">
        <v>5</v>
      </c>
      <c r="E19" s="26">
        <f t="shared" si="3"/>
        <v>200</v>
      </c>
      <c r="F19" s="35">
        <v>8</v>
      </c>
      <c r="G19" s="27">
        <f t="shared" si="4"/>
        <v>1600</v>
      </c>
      <c r="H19" s="9" t="s">
        <v>35</v>
      </c>
      <c r="I19" s="198">
        <f>E19/K19</f>
        <v>0.04</v>
      </c>
      <c r="J19" s="198">
        <f t="shared" ref="J19:J24" si="5">I19*1.2</f>
        <v>4.8000000000000001E-2</v>
      </c>
      <c r="K19" s="10">
        <v>5000</v>
      </c>
      <c r="L19" s="11"/>
    </row>
    <row r="20" spans="1:17" x14ac:dyDescent="0.15">
      <c r="A20" s="28" t="s">
        <v>15</v>
      </c>
      <c r="B20" s="33">
        <v>1</v>
      </c>
      <c r="C20" s="13">
        <f>B4</f>
        <v>40</v>
      </c>
      <c r="D20" s="34">
        <v>20</v>
      </c>
      <c r="E20" s="26">
        <f t="shared" si="3"/>
        <v>800</v>
      </c>
      <c r="F20" s="35">
        <v>1.2</v>
      </c>
      <c r="G20" s="27">
        <f t="shared" si="4"/>
        <v>960</v>
      </c>
      <c r="H20" s="9" t="s">
        <v>35</v>
      </c>
      <c r="I20" s="198">
        <v>0</v>
      </c>
      <c r="J20" s="198">
        <f t="shared" si="5"/>
        <v>0</v>
      </c>
      <c r="K20" s="10">
        <v>20000</v>
      </c>
      <c r="L20" s="11"/>
    </row>
    <row r="21" spans="1:17" x14ac:dyDescent="0.15">
      <c r="A21" s="28" t="s">
        <v>16</v>
      </c>
      <c r="B21" s="36">
        <v>1</v>
      </c>
      <c r="C21" s="37">
        <f>B4</f>
        <v>40</v>
      </c>
      <c r="D21" s="38">
        <v>10</v>
      </c>
      <c r="E21" s="26">
        <f t="shared" si="3"/>
        <v>400</v>
      </c>
      <c r="F21" s="39">
        <v>6</v>
      </c>
      <c r="G21" s="27">
        <f t="shared" si="4"/>
        <v>2400</v>
      </c>
      <c r="H21" s="9" t="s">
        <v>35</v>
      </c>
      <c r="I21" s="198">
        <f>E21/K21</f>
        <v>0.04</v>
      </c>
      <c r="J21" s="198">
        <f t="shared" si="5"/>
        <v>4.8000000000000001E-2</v>
      </c>
      <c r="K21" s="10">
        <v>10000</v>
      </c>
      <c r="L21" s="11"/>
    </row>
    <row r="22" spans="1:17" x14ac:dyDescent="0.15">
      <c r="A22" s="42" t="s">
        <v>48</v>
      </c>
      <c r="B22" s="40">
        <v>1</v>
      </c>
      <c r="C22" s="13">
        <f>B4</f>
        <v>40</v>
      </c>
      <c r="D22" s="114">
        <v>12</v>
      </c>
      <c r="E22" s="26">
        <f t="shared" si="3"/>
        <v>480</v>
      </c>
      <c r="F22" s="115">
        <v>1.5</v>
      </c>
      <c r="G22" s="27">
        <f t="shared" si="4"/>
        <v>720</v>
      </c>
      <c r="H22" s="9" t="s">
        <v>35</v>
      </c>
      <c r="I22" s="198">
        <f>E22/K21</f>
        <v>4.8000000000000001E-2</v>
      </c>
      <c r="J22" s="198">
        <f t="shared" si="5"/>
        <v>5.7599999999999998E-2</v>
      </c>
      <c r="K22" s="113">
        <v>20000</v>
      </c>
      <c r="L22" s="11"/>
    </row>
    <row r="23" spans="1:17" x14ac:dyDescent="0.15">
      <c r="A23" s="42" t="s">
        <v>47</v>
      </c>
      <c r="B23" s="40">
        <v>0.5</v>
      </c>
      <c r="C23" s="13">
        <f>B4</f>
        <v>40</v>
      </c>
      <c r="D23" s="83">
        <v>26</v>
      </c>
      <c r="E23" s="26">
        <f t="shared" si="3"/>
        <v>520</v>
      </c>
      <c r="F23" s="116">
        <v>1.5</v>
      </c>
      <c r="G23" s="27">
        <f t="shared" si="4"/>
        <v>780</v>
      </c>
      <c r="H23" s="9" t="s">
        <v>35</v>
      </c>
      <c r="I23" s="198">
        <v>0</v>
      </c>
      <c r="J23" s="198">
        <f t="shared" si="5"/>
        <v>0</v>
      </c>
      <c r="K23" s="112">
        <v>25000</v>
      </c>
      <c r="L23" s="11"/>
    </row>
    <row r="24" spans="1:17" x14ac:dyDescent="0.15">
      <c r="A24" s="80" t="s">
        <v>74</v>
      </c>
      <c r="B24" s="119">
        <v>1</v>
      </c>
      <c r="C24" s="83">
        <f>B4</f>
        <v>40</v>
      </c>
      <c r="D24" s="83">
        <v>26</v>
      </c>
      <c r="E24" s="85">
        <f t="shared" si="3"/>
        <v>1040</v>
      </c>
      <c r="F24" s="116">
        <v>2</v>
      </c>
      <c r="G24" s="87">
        <f t="shared" si="4"/>
        <v>2080</v>
      </c>
      <c r="H24" s="88" t="s">
        <v>35</v>
      </c>
      <c r="I24" s="202">
        <f>E24/K24</f>
        <v>1.3866666666666666E-2</v>
      </c>
      <c r="J24" s="202">
        <f t="shared" si="5"/>
        <v>1.6639999999999999E-2</v>
      </c>
      <c r="K24" s="124">
        <v>75000</v>
      </c>
      <c r="L24" s="11"/>
    </row>
    <row r="25" spans="1:17" s="72" customFormat="1" x14ac:dyDescent="0.15">
      <c r="A25" s="80" t="s">
        <v>66</v>
      </c>
      <c r="B25" s="90"/>
      <c r="C25" s="91"/>
      <c r="D25" s="91"/>
      <c r="E25" s="91"/>
      <c r="F25" s="92"/>
      <c r="G25" s="146">
        <f>SUM(G18:G24)</f>
        <v>9140</v>
      </c>
      <c r="H25" s="80"/>
      <c r="I25" s="204"/>
      <c r="J25" s="203">
        <f>SUM(J18:J24)</f>
        <v>0.17024</v>
      </c>
      <c r="K25" s="80"/>
    </row>
    <row r="27" spans="1:17" x14ac:dyDescent="0.15">
      <c r="A27" s="44" t="s">
        <v>27</v>
      </c>
      <c r="B27" s="29">
        <v>0.5</v>
      </c>
      <c r="C27" s="30">
        <f>B4</f>
        <v>40</v>
      </c>
      <c r="D27" s="31">
        <v>20</v>
      </c>
      <c r="E27" s="26">
        <f>B27*C27*D27</f>
        <v>400</v>
      </c>
      <c r="F27" s="32">
        <v>2.8</v>
      </c>
      <c r="G27" s="27">
        <f>E27*F27</f>
        <v>1120</v>
      </c>
      <c r="H27" s="9" t="s">
        <v>54</v>
      </c>
      <c r="I27" s="198">
        <f>E27/K27</f>
        <v>1.6E-2</v>
      </c>
      <c r="J27" s="198">
        <f>I27*1.2</f>
        <v>1.9199999999999998E-2</v>
      </c>
      <c r="K27" s="10">
        <v>25000</v>
      </c>
      <c r="L27" s="11"/>
    </row>
    <row r="28" spans="1:17" x14ac:dyDescent="0.15">
      <c r="A28" s="44" t="s">
        <v>28</v>
      </c>
      <c r="B28" s="33">
        <v>0.5</v>
      </c>
      <c r="C28" s="13">
        <f>B4</f>
        <v>40</v>
      </c>
      <c r="D28" s="34">
        <v>10</v>
      </c>
      <c r="E28" s="26">
        <f>B28*C28*D28</f>
        <v>200</v>
      </c>
      <c r="F28" s="35">
        <v>1.2</v>
      </c>
      <c r="G28" s="27">
        <f>E28*F28</f>
        <v>240</v>
      </c>
      <c r="H28" s="9" t="s">
        <v>54</v>
      </c>
      <c r="I28" s="198">
        <f>E28/K28</f>
        <v>0.01</v>
      </c>
      <c r="J28" s="198">
        <f>I28*1.2</f>
        <v>1.2E-2</v>
      </c>
      <c r="K28" s="10">
        <v>20000</v>
      </c>
      <c r="L28" s="11"/>
    </row>
    <row r="29" spans="1:17" x14ac:dyDescent="0.15">
      <c r="A29" s="44" t="s">
        <v>29</v>
      </c>
      <c r="B29" s="33">
        <v>1</v>
      </c>
      <c r="C29" s="13">
        <f>B4</f>
        <v>40</v>
      </c>
      <c r="D29" s="34">
        <v>15</v>
      </c>
      <c r="E29" s="26">
        <f>B29*C29*D29</f>
        <v>600</v>
      </c>
      <c r="F29" s="35">
        <v>3</v>
      </c>
      <c r="G29" s="27">
        <f>E29*F29</f>
        <v>1800</v>
      </c>
      <c r="H29" s="9" t="s">
        <v>54</v>
      </c>
      <c r="I29" s="198">
        <f>E29/K29</f>
        <v>0.04</v>
      </c>
      <c r="J29" s="198">
        <f>I29*1.2</f>
        <v>4.8000000000000001E-2</v>
      </c>
      <c r="K29" s="10">
        <v>15000</v>
      </c>
      <c r="L29" s="11"/>
    </row>
    <row r="30" spans="1:17" x14ac:dyDescent="0.15">
      <c r="A30" s="44" t="s">
        <v>30</v>
      </c>
      <c r="B30" s="36">
        <v>1</v>
      </c>
      <c r="C30" s="37">
        <f>B4</f>
        <v>40</v>
      </c>
      <c r="D30" s="38">
        <v>12</v>
      </c>
      <c r="E30" s="26">
        <f>B30*C30*D30</f>
        <v>480</v>
      </c>
      <c r="F30" s="39">
        <v>1.3</v>
      </c>
      <c r="G30" s="27">
        <f>E30*F30</f>
        <v>624</v>
      </c>
      <c r="H30" s="9" t="s">
        <v>54</v>
      </c>
      <c r="I30" s="198">
        <f>E30/K30</f>
        <v>1.7142857142857144E-2</v>
      </c>
      <c r="J30" s="198">
        <f>I30*1.2</f>
        <v>2.057142857142857E-2</v>
      </c>
      <c r="K30" s="10">
        <v>28000</v>
      </c>
      <c r="L30" s="11"/>
      <c r="O30" s="49"/>
      <c r="P30" s="49"/>
      <c r="Q30" s="49"/>
    </row>
    <row r="31" spans="1:17" x14ac:dyDescent="0.15">
      <c r="A31" s="108" t="s">
        <v>66</v>
      </c>
      <c r="B31" s="147"/>
      <c r="C31" s="148"/>
      <c r="D31" s="148"/>
      <c r="E31" s="118"/>
      <c r="F31" s="149"/>
      <c r="G31" s="146">
        <f>SUM(G27:G30)</f>
        <v>3784</v>
      </c>
      <c r="H31" s="150"/>
      <c r="I31" s="207"/>
      <c r="J31" s="204">
        <f>SUM(J27:J30)</f>
        <v>9.9771428571428566E-2</v>
      </c>
      <c r="K31" s="151"/>
      <c r="L31" s="11"/>
      <c r="O31" s="49"/>
      <c r="P31" s="49"/>
      <c r="Q31" s="49"/>
    </row>
    <row r="32" spans="1:17" x14ac:dyDescent="0.15">
      <c r="J32" s="205"/>
    </row>
    <row r="33" spans="1:12" x14ac:dyDescent="0.15">
      <c r="A33" s="81" t="s">
        <v>23</v>
      </c>
      <c r="B33" s="82">
        <v>0.25</v>
      </c>
      <c r="C33" s="83">
        <f>B4</f>
        <v>40</v>
      </c>
      <c r="D33" s="84">
        <v>20</v>
      </c>
      <c r="E33" s="85">
        <f>B33*C33*D33</f>
        <v>200</v>
      </c>
      <c r="F33" s="86">
        <v>12</v>
      </c>
      <c r="G33" s="87">
        <f>E33*F33</f>
        <v>2400</v>
      </c>
      <c r="H33" s="88" t="s">
        <v>58</v>
      </c>
      <c r="I33" s="202">
        <f t="shared" ref="I33:I40" si="6">E33/K33</f>
        <v>6.6666666666666666E-2</v>
      </c>
      <c r="J33" s="202">
        <f>I33*1.2</f>
        <v>0.08</v>
      </c>
      <c r="K33" s="89">
        <v>3000</v>
      </c>
      <c r="L33" s="11"/>
    </row>
    <row r="34" spans="1:12" x14ac:dyDescent="0.15">
      <c r="A34" s="44" t="s">
        <v>22</v>
      </c>
      <c r="B34" s="33">
        <v>0.5</v>
      </c>
      <c r="C34" s="13">
        <f>B4</f>
        <v>40</v>
      </c>
      <c r="D34" s="34">
        <v>15</v>
      </c>
      <c r="E34" s="26">
        <f t="shared" ref="E34:E40" si="7">B34*C34*D34</f>
        <v>300</v>
      </c>
      <c r="F34" s="35">
        <v>4</v>
      </c>
      <c r="G34" s="27">
        <f t="shared" ref="G34:G40" si="8">E34*F34</f>
        <v>1200</v>
      </c>
      <c r="H34" s="88" t="s">
        <v>58</v>
      </c>
      <c r="I34" s="198">
        <f t="shared" si="6"/>
        <v>0.03</v>
      </c>
      <c r="J34" s="198">
        <f>I34*1.2</f>
        <v>3.5999999999999997E-2</v>
      </c>
      <c r="K34" s="10">
        <v>10000</v>
      </c>
      <c r="L34" s="11"/>
    </row>
    <row r="35" spans="1:12" x14ac:dyDescent="0.15">
      <c r="A35" s="28" t="s">
        <v>17</v>
      </c>
      <c r="B35" s="29">
        <v>0.5</v>
      </c>
      <c r="C35" s="30">
        <f>B4</f>
        <v>40</v>
      </c>
      <c r="D35" s="31">
        <v>10</v>
      </c>
      <c r="E35" s="26">
        <f t="shared" si="7"/>
        <v>200</v>
      </c>
      <c r="F35" s="32">
        <v>5</v>
      </c>
      <c r="G35" s="27">
        <f t="shared" si="8"/>
        <v>1000</v>
      </c>
      <c r="H35" s="88" t="s">
        <v>58</v>
      </c>
      <c r="I35" s="198">
        <f t="shared" si="6"/>
        <v>1.3333333333333334E-2</v>
      </c>
      <c r="J35" s="198">
        <f t="shared" ref="J35:J40" si="9">I35*1.2</f>
        <v>1.6E-2</v>
      </c>
      <c r="K35" s="10">
        <v>15000</v>
      </c>
      <c r="L35" s="11"/>
    </row>
    <row r="36" spans="1:12" x14ac:dyDescent="0.15">
      <c r="A36" s="28" t="s">
        <v>18</v>
      </c>
      <c r="B36" s="33">
        <v>0.25</v>
      </c>
      <c r="C36" s="13">
        <f>B4</f>
        <v>40</v>
      </c>
      <c r="D36" s="34">
        <v>5</v>
      </c>
      <c r="E36" s="26">
        <f t="shared" si="7"/>
        <v>50</v>
      </c>
      <c r="F36" s="35">
        <v>8</v>
      </c>
      <c r="G36" s="27">
        <f t="shared" si="8"/>
        <v>400</v>
      </c>
      <c r="H36" s="88" t="s">
        <v>58</v>
      </c>
      <c r="I36" s="198">
        <f t="shared" si="6"/>
        <v>1.6666666666666666E-2</v>
      </c>
      <c r="J36" s="198">
        <f t="shared" si="9"/>
        <v>0.02</v>
      </c>
      <c r="K36" s="10">
        <v>3000</v>
      </c>
      <c r="L36" s="11"/>
    </row>
    <row r="37" spans="1:12" x14ac:dyDescent="0.15">
      <c r="A37" s="28" t="s">
        <v>19</v>
      </c>
      <c r="B37" s="36">
        <v>0.25</v>
      </c>
      <c r="C37" s="37">
        <f>B4</f>
        <v>40</v>
      </c>
      <c r="D37" s="38">
        <v>3</v>
      </c>
      <c r="E37" s="26">
        <f t="shared" si="7"/>
        <v>30</v>
      </c>
      <c r="F37" s="39">
        <v>11</v>
      </c>
      <c r="G37" s="27">
        <f t="shared" si="8"/>
        <v>330</v>
      </c>
      <c r="H37" s="88" t="s">
        <v>58</v>
      </c>
      <c r="I37" s="198">
        <f t="shared" si="6"/>
        <v>5.0000000000000001E-3</v>
      </c>
      <c r="J37" s="198">
        <f t="shared" si="9"/>
        <v>6.0000000000000001E-3</v>
      </c>
      <c r="K37" s="10">
        <v>6000</v>
      </c>
      <c r="L37" s="11"/>
    </row>
    <row r="38" spans="1:12" x14ac:dyDescent="0.15">
      <c r="A38" s="44" t="s">
        <v>20</v>
      </c>
      <c r="B38" s="29">
        <v>0</v>
      </c>
      <c r="C38" s="30">
        <f>B4</f>
        <v>40</v>
      </c>
      <c r="D38" s="31">
        <v>2</v>
      </c>
      <c r="E38" s="26">
        <f t="shared" si="7"/>
        <v>0</v>
      </c>
      <c r="F38" s="32">
        <v>11.5</v>
      </c>
      <c r="G38" s="27">
        <f t="shared" si="8"/>
        <v>0</v>
      </c>
      <c r="H38" s="88" t="s">
        <v>58</v>
      </c>
      <c r="I38" s="198">
        <f t="shared" si="6"/>
        <v>0</v>
      </c>
      <c r="J38" s="198">
        <f t="shared" si="9"/>
        <v>0</v>
      </c>
      <c r="K38" s="10">
        <v>30000</v>
      </c>
      <c r="L38" s="11"/>
    </row>
    <row r="39" spans="1:12" x14ac:dyDescent="0.15">
      <c r="A39" s="44" t="s">
        <v>88</v>
      </c>
      <c r="B39" s="33">
        <v>2</v>
      </c>
      <c r="C39" s="30">
        <f>B4</f>
        <v>40</v>
      </c>
      <c r="D39" s="34">
        <v>16</v>
      </c>
      <c r="E39" s="26">
        <f t="shared" si="7"/>
        <v>1280</v>
      </c>
      <c r="F39" s="35">
        <v>1.5</v>
      </c>
      <c r="G39" s="27">
        <f t="shared" si="8"/>
        <v>1920</v>
      </c>
      <c r="H39" s="88" t="s">
        <v>58</v>
      </c>
      <c r="I39" s="198">
        <f t="shared" si="6"/>
        <v>0.10666666666666667</v>
      </c>
      <c r="J39" s="198">
        <f t="shared" si="9"/>
        <v>0.128</v>
      </c>
      <c r="K39" s="10">
        <v>12000</v>
      </c>
      <c r="L39" s="11"/>
    </row>
    <row r="40" spans="1:12" x14ac:dyDescent="0.15">
      <c r="A40" s="44" t="s">
        <v>24</v>
      </c>
      <c r="B40" s="36">
        <v>0.25</v>
      </c>
      <c r="C40" s="37">
        <f>B4</f>
        <v>40</v>
      </c>
      <c r="D40" s="38">
        <v>20</v>
      </c>
      <c r="E40" s="26">
        <f t="shared" si="7"/>
        <v>200</v>
      </c>
      <c r="F40" s="39">
        <v>6.5</v>
      </c>
      <c r="G40" s="27">
        <f t="shared" si="8"/>
        <v>1300</v>
      </c>
      <c r="H40" s="88" t="s">
        <v>58</v>
      </c>
      <c r="I40" s="198">
        <f t="shared" si="6"/>
        <v>1.6666666666666666E-2</v>
      </c>
      <c r="J40" s="198">
        <f t="shared" si="9"/>
        <v>0.02</v>
      </c>
      <c r="K40" s="10">
        <v>12000</v>
      </c>
      <c r="L40" s="11"/>
    </row>
    <row r="41" spans="1:12" s="72" customFormat="1" x14ac:dyDescent="0.15">
      <c r="A41" s="44" t="s">
        <v>71</v>
      </c>
      <c r="B41" s="109"/>
      <c r="C41" s="110"/>
      <c r="D41" s="110"/>
      <c r="E41" s="78"/>
      <c r="F41" s="111"/>
      <c r="G41" s="54">
        <f>SUM(G33:G40)</f>
        <v>8550</v>
      </c>
      <c r="H41" s="42"/>
      <c r="I41" s="206"/>
      <c r="J41" s="206">
        <f>SUM(J33:J40)</f>
        <v>0.30600000000000005</v>
      </c>
      <c r="K41" s="93"/>
      <c r="L41" s="94"/>
    </row>
    <row r="43" spans="1:12" x14ac:dyDescent="0.15">
      <c r="A43" s="25"/>
      <c r="B43" s="40"/>
      <c r="C43" s="13"/>
      <c r="D43" s="13"/>
      <c r="E43" s="26"/>
      <c r="F43" s="41"/>
      <c r="G43" s="27"/>
      <c r="H43" s="9"/>
      <c r="I43" s="198"/>
      <c r="J43" s="198"/>
      <c r="K43" s="10"/>
      <c r="L43" s="11"/>
    </row>
    <row r="44" spans="1:12" x14ac:dyDescent="0.15">
      <c r="A44" s="25"/>
      <c r="B44" s="40"/>
      <c r="C44" s="13"/>
      <c r="D44" s="13"/>
      <c r="E44" s="26"/>
      <c r="F44" s="50" t="s">
        <v>31</v>
      </c>
      <c r="G44" s="51">
        <f>G9+G16+G25+G31+G41</f>
        <v>31318</v>
      </c>
      <c r="H44" s="52"/>
      <c r="I44" s="208" t="s">
        <v>55</v>
      </c>
      <c r="J44" s="206">
        <f>J9+J16+J25+J31+J41</f>
        <v>0.91928476190476194</v>
      </c>
      <c r="K44" s="10"/>
      <c r="L44" s="11"/>
    </row>
    <row r="45" spans="1:12" x14ac:dyDescent="0.15">
      <c r="A45" s="25"/>
      <c r="B45" s="40"/>
      <c r="C45" s="13"/>
      <c r="D45" s="13"/>
      <c r="E45" s="26"/>
      <c r="F45" s="53"/>
      <c r="G45" s="54"/>
      <c r="H45" s="42"/>
      <c r="I45" s="206"/>
      <c r="J45" s="206"/>
      <c r="K45" s="10"/>
      <c r="L45" s="11"/>
    </row>
    <row r="46" spans="1:12" x14ac:dyDescent="0.15">
      <c r="A46" s="25"/>
      <c r="B46" s="40"/>
      <c r="C46" s="13"/>
      <c r="D46" s="13"/>
      <c r="E46" s="26"/>
      <c r="F46" s="53"/>
      <c r="G46" s="54"/>
      <c r="H46" s="55"/>
      <c r="I46" s="206" t="s">
        <v>56</v>
      </c>
      <c r="J46" s="206">
        <f>J44*0.2</f>
        <v>0.1838569523809524</v>
      </c>
      <c r="K46" s="10"/>
      <c r="L46" s="11"/>
    </row>
    <row r="47" spans="1:12" x14ac:dyDescent="0.15">
      <c r="A47" s="25"/>
      <c r="B47" s="40"/>
      <c r="C47" s="13"/>
      <c r="D47" s="13"/>
      <c r="E47" s="26"/>
      <c r="F47" s="53"/>
      <c r="G47" s="54"/>
      <c r="H47" s="55"/>
      <c r="I47" s="206"/>
      <c r="J47" s="206"/>
      <c r="K47" s="10"/>
      <c r="L47" s="11"/>
    </row>
    <row r="48" spans="1:12" x14ac:dyDescent="0.15">
      <c r="A48" s="25"/>
      <c r="B48" s="15"/>
      <c r="C48" s="26"/>
      <c r="D48" s="26"/>
      <c r="E48" s="26"/>
      <c r="F48" s="8"/>
      <c r="G48" s="27"/>
      <c r="H48" s="42"/>
      <c r="I48" s="206" t="s">
        <v>57</v>
      </c>
      <c r="J48" s="206">
        <f>SUM(J44:J47)</f>
        <v>1.1031417142857143</v>
      </c>
      <c r="K48" s="10"/>
      <c r="L48" s="11"/>
    </row>
    <row r="49" spans="1:12" x14ac:dyDescent="0.15">
      <c r="A49" s="56"/>
      <c r="B49" s="57"/>
      <c r="C49" s="58"/>
      <c r="D49" s="58"/>
      <c r="E49" s="58"/>
      <c r="K49" s="61"/>
      <c r="L49" s="11"/>
    </row>
    <row r="50" spans="1:12" x14ac:dyDescent="0.15">
      <c r="A50" s="24"/>
      <c r="B50" s="62"/>
      <c r="C50" s="63"/>
      <c r="D50" s="63"/>
      <c r="E50" s="63"/>
      <c r="F50" s="64"/>
      <c r="G50" s="65"/>
      <c r="H50" s="66"/>
      <c r="I50" s="201"/>
      <c r="J50" s="201"/>
      <c r="K50" s="11"/>
      <c r="L50" s="11"/>
    </row>
    <row r="51" spans="1:12" x14ac:dyDescent="0.15">
      <c r="A51" s="67"/>
      <c r="C51" s="69"/>
      <c r="D51" s="69"/>
      <c r="E51" s="69"/>
      <c r="G51" s="70"/>
    </row>
    <row r="52" spans="1:12" x14ac:dyDescent="0.15">
      <c r="C52" s="71"/>
      <c r="D52" s="71"/>
      <c r="E52" s="69"/>
      <c r="G52" s="70"/>
    </row>
    <row r="53" spans="1:12" x14ac:dyDescent="0.15">
      <c r="A53" s="72"/>
      <c r="B53" s="73"/>
      <c r="C53" s="74"/>
      <c r="D53" s="74"/>
      <c r="E53" s="75"/>
      <c r="F53" s="76"/>
      <c r="G53" s="75"/>
    </row>
    <row r="54" spans="1:12" x14ac:dyDescent="0.15">
      <c r="E54" s="77"/>
    </row>
    <row r="55" spans="1:12" x14ac:dyDescent="0.15">
      <c r="C55" s="71"/>
      <c r="D55" s="71">
        <f>1000/145</f>
        <v>6.8965517241379306</v>
      </c>
      <c r="E55" s="74">
        <f>D55*1.5</f>
        <v>10.344827586206897</v>
      </c>
      <c r="G55" s="70"/>
    </row>
    <row r="56" spans="1:12" x14ac:dyDescent="0.15">
      <c r="A56" s="72"/>
      <c r="C56" s="69"/>
      <c r="D56" s="69"/>
      <c r="E56" s="69"/>
      <c r="G56" s="69"/>
    </row>
    <row r="57" spans="1:12" x14ac:dyDescent="0.15">
      <c r="A57" s="72"/>
      <c r="C57" s="69"/>
      <c r="D57" s="69"/>
      <c r="E57" s="69"/>
      <c r="G57" s="69"/>
    </row>
    <row r="58" spans="1:12" x14ac:dyDescent="0.15">
      <c r="A58" s="72"/>
      <c r="C58" s="69"/>
      <c r="D58" s="69"/>
      <c r="E58" s="69"/>
      <c r="G58" s="69"/>
    </row>
    <row r="59" spans="1:12" x14ac:dyDescent="0.15">
      <c r="A59" s="72"/>
      <c r="C59" s="69"/>
      <c r="D59" s="69"/>
      <c r="E59" s="69"/>
      <c r="G59" s="69"/>
    </row>
    <row r="60" spans="1:12" x14ac:dyDescent="0.15">
      <c r="A60" s="72"/>
      <c r="C60" s="69"/>
      <c r="D60" s="69"/>
      <c r="E60" s="69"/>
      <c r="G60" s="69"/>
    </row>
    <row r="61" spans="1:12" x14ac:dyDescent="0.15">
      <c r="C61" s="71"/>
      <c r="D61" s="71"/>
      <c r="E61" s="74"/>
      <c r="G61" s="59"/>
    </row>
    <row r="62" spans="1:12" x14ac:dyDescent="0.15">
      <c r="A62" s="72"/>
      <c r="B62" s="73"/>
      <c r="C62" s="75"/>
      <c r="D62" s="75"/>
      <c r="E62" s="75"/>
      <c r="F62" s="76"/>
      <c r="G62" s="75"/>
    </row>
    <row r="63" spans="1:12" x14ac:dyDescent="0.15">
      <c r="C63" s="71"/>
      <c r="D63" s="71"/>
      <c r="E63" s="74"/>
      <c r="G63" s="70"/>
    </row>
    <row r="64" spans="1:12" x14ac:dyDescent="0.15">
      <c r="C64" s="71"/>
      <c r="D64" s="71"/>
      <c r="E64" s="74"/>
      <c r="G64" s="70"/>
    </row>
    <row r="65" spans="3:7" x14ac:dyDescent="0.15">
      <c r="C65" s="71"/>
      <c r="D65" s="71"/>
      <c r="E65" s="74"/>
      <c r="G65" s="70"/>
    </row>
    <row r="66" spans="3:7" x14ac:dyDescent="0.15">
      <c r="C66" s="71"/>
      <c r="D66" s="71"/>
      <c r="E66" s="74"/>
      <c r="G66" s="70"/>
    </row>
    <row r="67" spans="3:7" x14ac:dyDescent="0.15">
      <c r="C67" s="71"/>
      <c r="D67" s="71"/>
      <c r="E67" s="74"/>
      <c r="G67" s="7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1D4C-9460-4295-8E50-850EE31AACDF}">
  <dimension ref="A1:H18"/>
  <sheetViews>
    <sheetView topLeftCell="A10" workbookViewId="0">
      <selection activeCell="K20" sqref="K20"/>
    </sheetView>
  </sheetViews>
  <sheetFormatPr baseColWidth="10" defaultColWidth="15.33203125" defaultRowHeight="14" x14ac:dyDescent="0.15"/>
  <cols>
    <col min="1" max="1" width="20" style="168" customWidth="1"/>
    <col min="2" max="16384" width="15.33203125" style="160"/>
  </cols>
  <sheetData>
    <row r="1" spans="1:8" s="168" customFormat="1" x14ac:dyDescent="0.15">
      <c r="A1" s="167" t="s">
        <v>32</v>
      </c>
      <c r="B1" s="167">
        <v>1</v>
      </c>
      <c r="C1" s="167">
        <v>2</v>
      </c>
      <c r="D1" s="167">
        <v>3</v>
      </c>
      <c r="E1" s="167">
        <v>4</v>
      </c>
      <c r="F1" s="167">
        <v>5</v>
      </c>
      <c r="G1" s="167">
        <v>6</v>
      </c>
      <c r="H1" s="167">
        <v>7</v>
      </c>
    </row>
    <row r="2" spans="1:8" x14ac:dyDescent="0.15">
      <c r="A2" s="167" t="s">
        <v>36</v>
      </c>
      <c r="B2" s="161" t="s">
        <v>45</v>
      </c>
      <c r="C2" s="161" t="s">
        <v>45</v>
      </c>
      <c r="D2" s="162" t="s">
        <v>42</v>
      </c>
      <c r="E2" s="163" t="s">
        <v>35</v>
      </c>
      <c r="F2" s="154" t="s">
        <v>43</v>
      </c>
      <c r="G2" s="164" t="s">
        <v>54</v>
      </c>
      <c r="H2" s="165" t="s">
        <v>21</v>
      </c>
    </row>
    <row r="3" spans="1:8" x14ac:dyDescent="0.15">
      <c r="A3" s="167" t="s">
        <v>37</v>
      </c>
      <c r="B3" s="165" t="s">
        <v>21</v>
      </c>
      <c r="C3" s="161" t="s">
        <v>45</v>
      </c>
      <c r="D3" s="161" t="s">
        <v>45</v>
      </c>
      <c r="E3" s="162" t="s">
        <v>42</v>
      </c>
      <c r="F3" s="163" t="s">
        <v>35</v>
      </c>
      <c r="G3" s="154" t="s">
        <v>43</v>
      </c>
      <c r="H3" s="164" t="s">
        <v>54</v>
      </c>
    </row>
    <row r="4" spans="1:8" x14ac:dyDescent="0.15">
      <c r="A4" s="167" t="s">
        <v>38</v>
      </c>
      <c r="B4" s="164" t="s">
        <v>54</v>
      </c>
      <c r="C4" s="165" t="s">
        <v>21</v>
      </c>
      <c r="D4" s="161" t="s">
        <v>45</v>
      </c>
      <c r="E4" s="161" t="s">
        <v>45</v>
      </c>
      <c r="F4" s="162" t="s">
        <v>42</v>
      </c>
      <c r="G4" s="163" t="s">
        <v>35</v>
      </c>
      <c r="H4" s="154" t="s">
        <v>43</v>
      </c>
    </row>
    <row r="5" spans="1:8" x14ac:dyDescent="0.15">
      <c r="A5" s="167" t="s">
        <v>39</v>
      </c>
      <c r="B5" s="154" t="s">
        <v>43</v>
      </c>
      <c r="C5" s="164" t="s">
        <v>54</v>
      </c>
      <c r="D5" s="165" t="s">
        <v>21</v>
      </c>
      <c r="E5" s="161" t="s">
        <v>45</v>
      </c>
      <c r="F5" s="161" t="s">
        <v>45</v>
      </c>
      <c r="G5" s="162" t="s">
        <v>42</v>
      </c>
      <c r="H5" s="163" t="s">
        <v>35</v>
      </c>
    </row>
    <row r="6" spans="1:8" x14ac:dyDescent="0.15">
      <c r="A6" s="167" t="s">
        <v>40</v>
      </c>
      <c r="B6" s="163" t="s">
        <v>35</v>
      </c>
      <c r="C6" s="154" t="s">
        <v>43</v>
      </c>
      <c r="D6" s="164" t="s">
        <v>54</v>
      </c>
      <c r="E6" s="165" t="s">
        <v>21</v>
      </c>
      <c r="F6" s="161" t="s">
        <v>45</v>
      </c>
      <c r="G6" s="161" t="s">
        <v>45</v>
      </c>
      <c r="H6" s="162" t="s">
        <v>42</v>
      </c>
    </row>
    <row r="7" spans="1:8" x14ac:dyDescent="0.15">
      <c r="A7" s="167" t="s">
        <v>41</v>
      </c>
      <c r="B7" s="162" t="s">
        <v>42</v>
      </c>
      <c r="C7" s="163" t="s">
        <v>35</v>
      </c>
      <c r="D7" s="154" t="s">
        <v>43</v>
      </c>
      <c r="E7" s="164" t="s">
        <v>54</v>
      </c>
      <c r="F7" s="165" t="s">
        <v>21</v>
      </c>
      <c r="G7" s="161" t="s">
        <v>45</v>
      </c>
      <c r="H7" s="161" t="s">
        <v>45</v>
      </c>
    </row>
    <row r="8" spans="1:8" x14ac:dyDescent="0.15">
      <c r="A8" s="167" t="s">
        <v>72</v>
      </c>
      <c r="B8" s="161" t="s">
        <v>45</v>
      </c>
      <c r="C8" s="162" t="s">
        <v>26</v>
      </c>
      <c r="D8" s="163" t="s">
        <v>35</v>
      </c>
      <c r="E8" s="154" t="s">
        <v>43</v>
      </c>
      <c r="F8" s="164" t="s">
        <v>54</v>
      </c>
      <c r="G8" s="165" t="s">
        <v>21</v>
      </c>
      <c r="H8" s="161" t="s">
        <v>45</v>
      </c>
    </row>
    <row r="11" spans="1:8" ht="15.75" customHeight="1" x14ac:dyDescent="0.15">
      <c r="A11" s="167"/>
      <c r="B11" s="169" t="s">
        <v>61</v>
      </c>
    </row>
    <row r="12" spans="1:8" x14ac:dyDescent="0.15">
      <c r="A12" s="209" t="s">
        <v>42</v>
      </c>
      <c r="B12" s="170">
        <f>'Field crops'!J9</f>
        <v>0.18304000000000001</v>
      </c>
    </row>
    <row r="13" spans="1:8" x14ac:dyDescent="0.15">
      <c r="A13" s="171" t="s">
        <v>35</v>
      </c>
      <c r="B13" s="170">
        <f>'Field crops'!J25</f>
        <v>0.17024</v>
      </c>
    </row>
    <row r="14" spans="1:8" x14ac:dyDescent="0.15">
      <c r="A14" s="131" t="s">
        <v>43</v>
      </c>
      <c r="B14" s="170">
        <f>'Field crops'!J16</f>
        <v>0.16023333333333334</v>
      </c>
    </row>
    <row r="15" spans="1:8" x14ac:dyDescent="0.15">
      <c r="A15" s="172" t="s">
        <v>54</v>
      </c>
      <c r="B15" s="170">
        <f>'Field crops'!J31</f>
        <v>9.9771428571428566E-2</v>
      </c>
    </row>
    <row r="16" spans="1:8" x14ac:dyDescent="0.15">
      <c r="A16" s="173" t="s">
        <v>21</v>
      </c>
      <c r="B16" s="170">
        <f>'Field crops'!J41</f>
        <v>0.30600000000000005</v>
      </c>
    </row>
    <row r="17" spans="1:2" x14ac:dyDescent="0.15">
      <c r="A17" s="174" t="s">
        <v>44</v>
      </c>
      <c r="B17" s="170">
        <f>'Field crops'!J46</f>
        <v>0.1838569523809524</v>
      </c>
    </row>
    <row r="18" spans="1:2" x14ac:dyDescent="0.15">
      <c r="B18" s="166"/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8014-0486-43CC-A033-0F89DB075C8A}">
  <dimension ref="A1:L43"/>
  <sheetViews>
    <sheetView topLeftCell="A2" workbookViewId="0">
      <selection activeCell="A8" sqref="A8:B10"/>
    </sheetView>
  </sheetViews>
  <sheetFormatPr baseColWidth="10" defaultColWidth="9.1640625" defaultRowHeight="13" x14ac:dyDescent="0.15"/>
  <cols>
    <col min="1" max="2" width="22.33203125" style="1" customWidth="1"/>
    <col min="3" max="3" width="17" style="68" customWidth="1"/>
    <col min="4" max="4" width="11.33203125" style="60" customWidth="1"/>
    <col min="5" max="5" width="14.5" style="60" customWidth="1"/>
    <col min="6" max="6" width="12.5" style="60" customWidth="1"/>
    <col min="7" max="7" width="16.33203125" style="59" customWidth="1"/>
    <col min="8" max="8" width="15.1640625" style="60" customWidth="1"/>
    <col min="9" max="10" width="13.83203125" style="71" customWidth="1"/>
    <col min="11" max="11" width="26.83203125" style="1" customWidth="1"/>
    <col min="12" max="257" width="9.1640625" style="1"/>
    <col min="258" max="258" width="22.33203125" style="1" customWidth="1"/>
    <col min="259" max="259" width="17" style="1" customWidth="1"/>
    <col min="260" max="260" width="0" style="1" hidden="1" customWidth="1"/>
    <col min="261" max="261" width="14.5" style="1" customWidth="1"/>
    <col min="262" max="262" width="12.5" style="1" customWidth="1"/>
    <col min="263" max="263" width="16.33203125" style="1" customWidth="1"/>
    <col min="264" max="264" width="15.1640625" style="1" customWidth="1"/>
    <col min="265" max="265" width="18.5" style="1" customWidth="1"/>
    <col min="266" max="266" width="13.83203125" style="1" customWidth="1"/>
    <col min="267" max="267" width="0" style="1" hidden="1" customWidth="1"/>
    <col min="268" max="513" width="9.1640625" style="1"/>
    <col min="514" max="514" width="22.33203125" style="1" customWidth="1"/>
    <col min="515" max="515" width="17" style="1" customWidth="1"/>
    <col min="516" max="516" width="0" style="1" hidden="1" customWidth="1"/>
    <col min="517" max="517" width="14.5" style="1" customWidth="1"/>
    <col min="518" max="518" width="12.5" style="1" customWidth="1"/>
    <col min="519" max="519" width="16.33203125" style="1" customWidth="1"/>
    <col min="520" max="520" width="15.1640625" style="1" customWidth="1"/>
    <col min="521" max="521" width="18.5" style="1" customWidth="1"/>
    <col min="522" max="522" width="13.83203125" style="1" customWidth="1"/>
    <col min="523" max="523" width="0" style="1" hidden="1" customWidth="1"/>
    <col min="524" max="769" width="9.1640625" style="1"/>
    <col min="770" max="770" width="22.33203125" style="1" customWidth="1"/>
    <col min="771" max="771" width="17" style="1" customWidth="1"/>
    <col min="772" max="772" width="0" style="1" hidden="1" customWidth="1"/>
    <col min="773" max="773" width="14.5" style="1" customWidth="1"/>
    <col min="774" max="774" width="12.5" style="1" customWidth="1"/>
    <col min="775" max="775" width="16.33203125" style="1" customWidth="1"/>
    <col min="776" max="776" width="15.1640625" style="1" customWidth="1"/>
    <col min="777" max="777" width="18.5" style="1" customWidth="1"/>
    <col min="778" max="778" width="13.83203125" style="1" customWidth="1"/>
    <col min="779" max="779" width="0" style="1" hidden="1" customWidth="1"/>
    <col min="780" max="1025" width="9.1640625" style="1"/>
    <col min="1026" max="1026" width="22.33203125" style="1" customWidth="1"/>
    <col min="1027" max="1027" width="17" style="1" customWidth="1"/>
    <col min="1028" max="1028" width="0" style="1" hidden="1" customWidth="1"/>
    <col min="1029" max="1029" width="14.5" style="1" customWidth="1"/>
    <col min="1030" max="1030" width="12.5" style="1" customWidth="1"/>
    <col min="1031" max="1031" width="16.33203125" style="1" customWidth="1"/>
    <col min="1032" max="1032" width="15.1640625" style="1" customWidth="1"/>
    <col min="1033" max="1033" width="18.5" style="1" customWidth="1"/>
    <col min="1034" max="1034" width="13.83203125" style="1" customWidth="1"/>
    <col min="1035" max="1035" width="0" style="1" hidden="1" customWidth="1"/>
    <col min="1036" max="1281" width="9.1640625" style="1"/>
    <col min="1282" max="1282" width="22.33203125" style="1" customWidth="1"/>
    <col min="1283" max="1283" width="17" style="1" customWidth="1"/>
    <col min="1284" max="1284" width="0" style="1" hidden="1" customWidth="1"/>
    <col min="1285" max="1285" width="14.5" style="1" customWidth="1"/>
    <col min="1286" max="1286" width="12.5" style="1" customWidth="1"/>
    <col min="1287" max="1287" width="16.33203125" style="1" customWidth="1"/>
    <col min="1288" max="1288" width="15.1640625" style="1" customWidth="1"/>
    <col min="1289" max="1289" width="18.5" style="1" customWidth="1"/>
    <col min="1290" max="1290" width="13.83203125" style="1" customWidth="1"/>
    <col min="1291" max="1291" width="0" style="1" hidden="1" customWidth="1"/>
    <col min="1292" max="1537" width="9.1640625" style="1"/>
    <col min="1538" max="1538" width="22.33203125" style="1" customWidth="1"/>
    <col min="1539" max="1539" width="17" style="1" customWidth="1"/>
    <col min="1540" max="1540" width="0" style="1" hidden="1" customWidth="1"/>
    <col min="1541" max="1541" width="14.5" style="1" customWidth="1"/>
    <col min="1542" max="1542" width="12.5" style="1" customWidth="1"/>
    <col min="1543" max="1543" width="16.33203125" style="1" customWidth="1"/>
    <col min="1544" max="1544" width="15.1640625" style="1" customWidth="1"/>
    <col min="1545" max="1545" width="18.5" style="1" customWidth="1"/>
    <col min="1546" max="1546" width="13.83203125" style="1" customWidth="1"/>
    <col min="1547" max="1547" width="0" style="1" hidden="1" customWidth="1"/>
    <col min="1548" max="1793" width="9.1640625" style="1"/>
    <col min="1794" max="1794" width="22.33203125" style="1" customWidth="1"/>
    <col min="1795" max="1795" width="17" style="1" customWidth="1"/>
    <col min="1796" max="1796" width="0" style="1" hidden="1" customWidth="1"/>
    <col min="1797" max="1797" width="14.5" style="1" customWidth="1"/>
    <col min="1798" max="1798" width="12.5" style="1" customWidth="1"/>
    <col min="1799" max="1799" width="16.33203125" style="1" customWidth="1"/>
    <col min="1800" max="1800" width="15.1640625" style="1" customWidth="1"/>
    <col min="1801" max="1801" width="18.5" style="1" customWidth="1"/>
    <col min="1802" max="1802" width="13.83203125" style="1" customWidth="1"/>
    <col min="1803" max="1803" width="0" style="1" hidden="1" customWidth="1"/>
    <col min="1804" max="2049" width="9.1640625" style="1"/>
    <col min="2050" max="2050" width="22.33203125" style="1" customWidth="1"/>
    <col min="2051" max="2051" width="17" style="1" customWidth="1"/>
    <col min="2052" max="2052" width="0" style="1" hidden="1" customWidth="1"/>
    <col min="2053" max="2053" width="14.5" style="1" customWidth="1"/>
    <col min="2054" max="2054" width="12.5" style="1" customWidth="1"/>
    <col min="2055" max="2055" width="16.33203125" style="1" customWidth="1"/>
    <col min="2056" max="2056" width="15.1640625" style="1" customWidth="1"/>
    <col min="2057" max="2057" width="18.5" style="1" customWidth="1"/>
    <col min="2058" max="2058" width="13.83203125" style="1" customWidth="1"/>
    <col min="2059" max="2059" width="0" style="1" hidden="1" customWidth="1"/>
    <col min="2060" max="2305" width="9.1640625" style="1"/>
    <col min="2306" max="2306" width="22.33203125" style="1" customWidth="1"/>
    <col min="2307" max="2307" width="17" style="1" customWidth="1"/>
    <col min="2308" max="2308" width="0" style="1" hidden="1" customWidth="1"/>
    <col min="2309" max="2309" width="14.5" style="1" customWidth="1"/>
    <col min="2310" max="2310" width="12.5" style="1" customWidth="1"/>
    <col min="2311" max="2311" width="16.33203125" style="1" customWidth="1"/>
    <col min="2312" max="2312" width="15.1640625" style="1" customWidth="1"/>
    <col min="2313" max="2313" width="18.5" style="1" customWidth="1"/>
    <col min="2314" max="2314" width="13.83203125" style="1" customWidth="1"/>
    <col min="2315" max="2315" width="0" style="1" hidden="1" customWidth="1"/>
    <col min="2316" max="2561" width="9.1640625" style="1"/>
    <col min="2562" max="2562" width="22.33203125" style="1" customWidth="1"/>
    <col min="2563" max="2563" width="17" style="1" customWidth="1"/>
    <col min="2564" max="2564" width="0" style="1" hidden="1" customWidth="1"/>
    <col min="2565" max="2565" width="14.5" style="1" customWidth="1"/>
    <col min="2566" max="2566" width="12.5" style="1" customWidth="1"/>
    <col min="2567" max="2567" width="16.33203125" style="1" customWidth="1"/>
    <col min="2568" max="2568" width="15.1640625" style="1" customWidth="1"/>
    <col min="2569" max="2569" width="18.5" style="1" customWidth="1"/>
    <col min="2570" max="2570" width="13.83203125" style="1" customWidth="1"/>
    <col min="2571" max="2571" width="0" style="1" hidden="1" customWidth="1"/>
    <col min="2572" max="2817" width="9.1640625" style="1"/>
    <col min="2818" max="2818" width="22.33203125" style="1" customWidth="1"/>
    <col min="2819" max="2819" width="17" style="1" customWidth="1"/>
    <col min="2820" max="2820" width="0" style="1" hidden="1" customWidth="1"/>
    <col min="2821" max="2821" width="14.5" style="1" customWidth="1"/>
    <col min="2822" max="2822" width="12.5" style="1" customWidth="1"/>
    <col min="2823" max="2823" width="16.33203125" style="1" customWidth="1"/>
    <col min="2824" max="2824" width="15.1640625" style="1" customWidth="1"/>
    <col min="2825" max="2825" width="18.5" style="1" customWidth="1"/>
    <col min="2826" max="2826" width="13.83203125" style="1" customWidth="1"/>
    <col min="2827" max="2827" width="0" style="1" hidden="1" customWidth="1"/>
    <col min="2828" max="3073" width="9.1640625" style="1"/>
    <col min="3074" max="3074" width="22.33203125" style="1" customWidth="1"/>
    <col min="3075" max="3075" width="17" style="1" customWidth="1"/>
    <col min="3076" max="3076" width="0" style="1" hidden="1" customWidth="1"/>
    <col min="3077" max="3077" width="14.5" style="1" customWidth="1"/>
    <col min="3078" max="3078" width="12.5" style="1" customWidth="1"/>
    <col min="3079" max="3079" width="16.33203125" style="1" customWidth="1"/>
    <col min="3080" max="3080" width="15.1640625" style="1" customWidth="1"/>
    <col min="3081" max="3081" width="18.5" style="1" customWidth="1"/>
    <col min="3082" max="3082" width="13.83203125" style="1" customWidth="1"/>
    <col min="3083" max="3083" width="0" style="1" hidden="1" customWidth="1"/>
    <col min="3084" max="3329" width="9.1640625" style="1"/>
    <col min="3330" max="3330" width="22.33203125" style="1" customWidth="1"/>
    <col min="3331" max="3331" width="17" style="1" customWidth="1"/>
    <col min="3332" max="3332" width="0" style="1" hidden="1" customWidth="1"/>
    <col min="3333" max="3333" width="14.5" style="1" customWidth="1"/>
    <col min="3334" max="3334" width="12.5" style="1" customWidth="1"/>
    <col min="3335" max="3335" width="16.33203125" style="1" customWidth="1"/>
    <col min="3336" max="3336" width="15.1640625" style="1" customWidth="1"/>
    <col min="3337" max="3337" width="18.5" style="1" customWidth="1"/>
    <col min="3338" max="3338" width="13.83203125" style="1" customWidth="1"/>
    <col min="3339" max="3339" width="0" style="1" hidden="1" customWidth="1"/>
    <col min="3340" max="3585" width="9.1640625" style="1"/>
    <col min="3586" max="3586" width="22.33203125" style="1" customWidth="1"/>
    <col min="3587" max="3587" width="17" style="1" customWidth="1"/>
    <col min="3588" max="3588" width="0" style="1" hidden="1" customWidth="1"/>
    <col min="3589" max="3589" width="14.5" style="1" customWidth="1"/>
    <col min="3590" max="3590" width="12.5" style="1" customWidth="1"/>
    <col min="3591" max="3591" width="16.33203125" style="1" customWidth="1"/>
    <col min="3592" max="3592" width="15.1640625" style="1" customWidth="1"/>
    <col min="3593" max="3593" width="18.5" style="1" customWidth="1"/>
    <col min="3594" max="3594" width="13.83203125" style="1" customWidth="1"/>
    <col min="3595" max="3595" width="0" style="1" hidden="1" customWidth="1"/>
    <col min="3596" max="3841" width="9.1640625" style="1"/>
    <col min="3842" max="3842" width="22.33203125" style="1" customWidth="1"/>
    <col min="3843" max="3843" width="17" style="1" customWidth="1"/>
    <col min="3844" max="3844" width="0" style="1" hidden="1" customWidth="1"/>
    <col min="3845" max="3845" width="14.5" style="1" customWidth="1"/>
    <col min="3846" max="3846" width="12.5" style="1" customWidth="1"/>
    <col min="3847" max="3847" width="16.33203125" style="1" customWidth="1"/>
    <col min="3848" max="3848" width="15.1640625" style="1" customWidth="1"/>
    <col min="3849" max="3849" width="18.5" style="1" customWidth="1"/>
    <col min="3850" max="3850" width="13.83203125" style="1" customWidth="1"/>
    <col min="3851" max="3851" width="0" style="1" hidden="1" customWidth="1"/>
    <col min="3852" max="4097" width="9.1640625" style="1"/>
    <col min="4098" max="4098" width="22.33203125" style="1" customWidth="1"/>
    <col min="4099" max="4099" width="17" style="1" customWidth="1"/>
    <col min="4100" max="4100" width="0" style="1" hidden="1" customWidth="1"/>
    <col min="4101" max="4101" width="14.5" style="1" customWidth="1"/>
    <col min="4102" max="4102" width="12.5" style="1" customWidth="1"/>
    <col min="4103" max="4103" width="16.33203125" style="1" customWidth="1"/>
    <col min="4104" max="4104" width="15.1640625" style="1" customWidth="1"/>
    <col min="4105" max="4105" width="18.5" style="1" customWidth="1"/>
    <col min="4106" max="4106" width="13.83203125" style="1" customWidth="1"/>
    <col min="4107" max="4107" width="0" style="1" hidden="1" customWidth="1"/>
    <col min="4108" max="4353" width="9.1640625" style="1"/>
    <col min="4354" max="4354" width="22.33203125" style="1" customWidth="1"/>
    <col min="4355" max="4355" width="17" style="1" customWidth="1"/>
    <col min="4356" max="4356" width="0" style="1" hidden="1" customWidth="1"/>
    <col min="4357" max="4357" width="14.5" style="1" customWidth="1"/>
    <col min="4358" max="4358" width="12.5" style="1" customWidth="1"/>
    <col min="4359" max="4359" width="16.33203125" style="1" customWidth="1"/>
    <col min="4360" max="4360" width="15.1640625" style="1" customWidth="1"/>
    <col min="4361" max="4361" width="18.5" style="1" customWidth="1"/>
    <col min="4362" max="4362" width="13.83203125" style="1" customWidth="1"/>
    <col min="4363" max="4363" width="0" style="1" hidden="1" customWidth="1"/>
    <col min="4364" max="4609" width="9.1640625" style="1"/>
    <col min="4610" max="4610" width="22.33203125" style="1" customWidth="1"/>
    <col min="4611" max="4611" width="17" style="1" customWidth="1"/>
    <col min="4612" max="4612" width="0" style="1" hidden="1" customWidth="1"/>
    <col min="4613" max="4613" width="14.5" style="1" customWidth="1"/>
    <col min="4614" max="4614" width="12.5" style="1" customWidth="1"/>
    <col min="4615" max="4615" width="16.33203125" style="1" customWidth="1"/>
    <col min="4616" max="4616" width="15.1640625" style="1" customWidth="1"/>
    <col min="4617" max="4617" width="18.5" style="1" customWidth="1"/>
    <col min="4618" max="4618" width="13.83203125" style="1" customWidth="1"/>
    <col min="4619" max="4619" width="0" style="1" hidden="1" customWidth="1"/>
    <col min="4620" max="4865" width="9.1640625" style="1"/>
    <col min="4866" max="4866" width="22.33203125" style="1" customWidth="1"/>
    <col min="4867" max="4867" width="17" style="1" customWidth="1"/>
    <col min="4868" max="4868" width="0" style="1" hidden="1" customWidth="1"/>
    <col min="4869" max="4869" width="14.5" style="1" customWidth="1"/>
    <col min="4870" max="4870" width="12.5" style="1" customWidth="1"/>
    <col min="4871" max="4871" width="16.33203125" style="1" customWidth="1"/>
    <col min="4872" max="4872" width="15.1640625" style="1" customWidth="1"/>
    <col min="4873" max="4873" width="18.5" style="1" customWidth="1"/>
    <col min="4874" max="4874" width="13.83203125" style="1" customWidth="1"/>
    <col min="4875" max="4875" width="0" style="1" hidden="1" customWidth="1"/>
    <col min="4876" max="5121" width="9.1640625" style="1"/>
    <col min="5122" max="5122" width="22.33203125" style="1" customWidth="1"/>
    <col min="5123" max="5123" width="17" style="1" customWidth="1"/>
    <col min="5124" max="5124" width="0" style="1" hidden="1" customWidth="1"/>
    <col min="5125" max="5125" width="14.5" style="1" customWidth="1"/>
    <col min="5126" max="5126" width="12.5" style="1" customWidth="1"/>
    <col min="5127" max="5127" width="16.33203125" style="1" customWidth="1"/>
    <col min="5128" max="5128" width="15.1640625" style="1" customWidth="1"/>
    <col min="5129" max="5129" width="18.5" style="1" customWidth="1"/>
    <col min="5130" max="5130" width="13.83203125" style="1" customWidth="1"/>
    <col min="5131" max="5131" width="0" style="1" hidden="1" customWidth="1"/>
    <col min="5132" max="5377" width="9.1640625" style="1"/>
    <col min="5378" max="5378" width="22.33203125" style="1" customWidth="1"/>
    <col min="5379" max="5379" width="17" style="1" customWidth="1"/>
    <col min="5380" max="5380" width="0" style="1" hidden="1" customWidth="1"/>
    <col min="5381" max="5381" width="14.5" style="1" customWidth="1"/>
    <col min="5382" max="5382" width="12.5" style="1" customWidth="1"/>
    <col min="5383" max="5383" width="16.33203125" style="1" customWidth="1"/>
    <col min="5384" max="5384" width="15.1640625" style="1" customWidth="1"/>
    <col min="5385" max="5385" width="18.5" style="1" customWidth="1"/>
    <col min="5386" max="5386" width="13.83203125" style="1" customWidth="1"/>
    <col min="5387" max="5387" width="0" style="1" hidden="1" customWidth="1"/>
    <col min="5388" max="5633" width="9.1640625" style="1"/>
    <col min="5634" max="5634" width="22.33203125" style="1" customWidth="1"/>
    <col min="5635" max="5635" width="17" style="1" customWidth="1"/>
    <col min="5636" max="5636" width="0" style="1" hidden="1" customWidth="1"/>
    <col min="5637" max="5637" width="14.5" style="1" customWidth="1"/>
    <col min="5638" max="5638" width="12.5" style="1" customWidth="1"/>
    <col min="5639" max="5639" width="16.33203125" style="1" customWidth="1"/>
    <col min="5640" max="5640" width="15.1640625" style="1" customWidth="1"/>
    <col min="5641" max="5641" width="18.5" style="1" customWidth="1"/>
    <col min="5642" max="5642" width="13.83203125" style="1" customWidth="1"/>
    <col min="5643" max="5643" width="0" style="1" hidden="1" customWidth="1"/>
    <col min="5644" max="5889" width="9.1640625" style="1"/>
    <col min="5890" max="5890" width="22.33203125" style="1" customWidth="1"/>
    <col min="5891" max="5891" width="17" style="1" customWidth="1"/>
    <col min="5892" max="5892" width="0" style="1" hidden="1" customWidth="1"/>
    <col min="5893" max="5893" width="14.5" style="1" customWidth="1"/>
    <col min="5894" max="5894" width="12.5" style="1" customWidth="1"/>
    <col min="5895" max="5895" width="16.33203125" style="1" customWidth="1"/>
    <col min="5896" max="5896" width="15.1640625" style="1" customWidth="1"/>
    <col min="5897" max="5897" width="18.5" style="1" customWidth="1"/>
    <col min="5898" max="5898" width="13.83203125" style="1" customWidth="1"/>
    <col min="5899" max="5899" width="0" style="1" hidden="1" customWidth="1"/>
    <col min="5900" max="6145" width="9.1640625" style="1"/>
    <col min="6146" max="6146" width="22.33203125" style="1" customWidth="1"/>
    <col min="6147" max="6147" width="17" style="1" customWidth="1"/>
    <col min="6148" max="6148" width="0" style="1" hidden="1" customWidth="1"/>
    <col min="6149" max="6149" width="14.5" style="1" customWidth="1"/>
    <col min="6150" max="6150" width="12.5" style="1" customWidth="1"/>
    <col min="6151" max="6151" width="16.33203125" style="1" customWidth="1"/>
    <col min="6152" max="6152" width="15.1640625" style="1" customWidth="1"/>
    <col min="6153" max="6153" width="18.5" style="1" customWidth="1"/>
    <col min="6154" max="6154" width="13.83203125" style="1" customWidth="1"/>
    <col min="6155" max="6155" width="0" style="1" hidden="1" customWidth="1"/>
    <col min="6156" max="6401" width="9.1640625" style="1"/>
    <col min="6402" max="6402" width="22.33203125" style="1" customWidth="1"/>
    <col min="6403" max="6403" width="17" style="1" customWidth="1"/>
    <col min="6404" max="6404" width="0" style="1" hidden="1" customWidth="1"/>
    <col min="6405" max="6405" width="14.5" style="1" customWidth="1"/>
    <col min="6406" max="6406" width="12.5" style="1" customWidth="1"/>
    <col min="6407" max="6407" width="16.33203125" style="1" customWidth="1"/>
    <col min="6408" max="6408" width="15.1640625" style="1" customWidth="1"/>
    <col min="6409" max="6409" width="18.5" style="1" customWidth="1"/>
    <col min="6410" max="6410" width="13.83203125" style="1" customWidth="1"/>
    <col min="6411" max="6411" width="0" style="1" hidden="1" customWidth="1"/>
    <col min="6412" max="6657" width="9.1640625" style="1"/>
    <col min="6658" max="6658" width="22.33203125" style="1" customWidth="1"/>
    <col min="6659" max="6659" width="17" style="1" customWidth="1"/>
    <col min="6660" max="6660" width="0" style="1" hidden="1" customWidth="1"/>
    <col min="6661" max="6661" width="14.5" style="1" customWidth="1"/>
    <col min="6662" max="6662" width="12.5" style="1" customWidth="1"/>
    <col min="6663" max="6663" width="16.33203125" style="1" customWidth="1"/>
    <col min="6664" max="6664" width="15.1640625" style="1" customWidth="1"/>
    <col min="6665" max="6665" width="18.5" style="1" customWidth="1"/>
    <col min="6666" max="6666" width="13.83203125" style="1" customWidth="1"/>
    <col min="6667" max="6667" width="0" style="1" hidden="1" customWidth="1"/>
    <col min="6668" max="6913" width="9.1640625" style="1"/>
    <col min="6914" max="6914" width="22.33203125" style="1" customWidth="1"/>
    <col min="6915" max="6915" width="17" style="1" customWidth="1"/>
    <col min="6916" max="6916" width="0" style="1" hidden="1" customWidth="1"/>
    <col min="6917" max="6917" width="14.5" style="1" customWidth="1"/>
    <col min="6918" max="6918" width="12.5" style="1" customWidth="1"/>
    <col min="6919" max="6919" width="16.33203125" style="1" customWidth="1"/>
    <col min="6920" max="6920" width="15.1640625" style="1" customWidth="1"/>
    <col min="6921" max="6921" width="18.5" style="1" customWidth="1"/>
    <col min="6922" max="6922" width="13.83203125" style="1" customWidth="1"/>
    <col min="6923" max="6923" width="0" style="1" hidden="1" customWidth="1"/>
    <col min="6924" max="7169" width="9.1640625" style="1"/>
    <col min="7170" max="7170" width="22.33203125" style="1" customWidth="1"/>
    <col min="7171" max="7171" width="17" style="1" customWidth="1"/>
    <col min="7172" max="7172" width="0" style="1" hidden="1" customWidth="1"/>
    <col min="7173" max="7173" width="14.5" style="1" customWidth="1"/>
    <col min="7174" max="7174" width="12.5" style="1" customWidth="1"/>
    <col min="7175" max="7175" width="16.33203125" style="1" customWidth="1"/>
    <col min="7176" max="7176" width="15.1640625" style="1" customWidth="1"/>
    <col min="7177" max="7177" width="18.5" style="1" customWidth="1"/>
    <col min="7178" max="7178" width="13.83203125" style="1" customWidth="1"/>
    <col min="7179" max="7179" width="0" style="1" hidden="1" customWidth="1"/>
    <col min="7180" max="7425" width="9.1640625" style="1"/>
    <col min="7426" max="7426" width="22.33203125" style="1" customWidth="1"/>
    <col min="7427" max="7427" width="17" style="1" customWidth="1"/>
    <col min="7428" max="7428" width="0" style="1" hidden="1" customWidth="1"/>
    <col min="7429" max="7429" width="14.5" style="1" customWidth="1"/>
    <col min="7430" max="7430" width="12.5" style="1" customWidth="1"/>
    <col min="7431" max="7431" width="16.33203125" style="1" customWidth="1"/>
    <col min="7432" max="7432" width="15.1640625" style="1" customWidth="1"/>
    <col min="7433" max="7433" width="18.5" style="1" customWidth="1"/>
    <col min="7434" max="7434" width="13.83203125" style="1" customWidth="1"/>
    <col min="7435" max="7435" width="0" style="1" hidden="1" customWidth="1"/>
    <col min="7436" max="7681" width="9.1640625" style="1"/>
    <col min="7682" max="7682" width="22.33203125" style="1" customWidth="1"/>
    <col min="7683" max="7683" width="17" style="1" customWidth="1"/>
    <col min="7684" max="7684" width="0" style="1" hidden="1" customWidth="1"/>
    <col min="7685" max="7685" width="14.5" style="1" customWidth="1"/>
    <col min="7686" max="7686" width="12.5" style="1" customWidth="1"/>
    <col min="7687" max="7687" width="16.33203125" style="1" customWidth="1"/>
    <col min="7688" max="7688" width="15.1640625" style="1" customWidth="1"/>
    <col min="7689" max="7689" width="18.5" style="1" customWidth="1"/>
    <col min="7690" max="7690" width="13.83203125" style="1" customWidth="1"/>
    <col min="7691" max="7691" width="0" style="1" hidden="1" customWidth="1"/>
    <col min="7692" max="7937" width="9.1640625" style="1"/>
    <col min="7938" max="7938" width="22.33203125" style="1" customWidth="1"/>
    <col min="7939" max="7939" width="17" style="1" customWidth="1"/>
    <col min="7940" max="7940" width="0" style="1" hidden="1" customWidth="1"/>
    <col min="7941" max="7941" width="14.5" style="1" customWidth="1"/>
    <col min="7942" max="7942" width="12.5" style="1" customWidth="1"/>
    <col min="7943" max="7943" width="16.33203125" style="1" customWidth="1"/>
    <col min="7944" max="7944" width="15.1640625" style="1" customWidth="1"/>
    <col min="7945" max="7945" width="18.5" style="1" customWidth="1"/>
    <col min="7946" max="7946" width="13.83203125" style="1" customWidth="1"/>
    <col min="7947" max="7947" width="0" style="1" hidden="1" customWidth="1"/>
    <col min="7948" max="8193" width="9.1640625" style="1"/>
    <col min="8194" max="8194" width="22.33203125" style="1" customWidth="1"/>
    <col min="8195" max="8195" width="17" style="1" customWidth="1"/>
    <col min="8196" max="8196" width="0" style="1" hidden="1" customWidth="1"/>
    <col min="8197" max="8197" width="14.5" style="1" customWidth="1"/>
    <col min="8198" max="8198" width="12.5" style="1" customWidth="1"/>
    <col min="8199" max="8199" width="16.33203125" style="1" customWidth="1"/>
    <col min="8200" max="8200" width="15.1640625" style="1" customWidth="1"/>
    <col min="8201" max="8201" width="18.5" style="1" customWidth="1"/>
    <col min="8202" max="8202" width="13.83203125" style="1" customWidth="1"/>
    <col min="8203" max="8203" width="0" style="1" hidden="1" customWidth="1"/>
    <col min="8204" max="8449" width="9.1640625" style="1"/>
    <col min="8450" max="8450" width="22.33203125" style="1" customWidth="1"/>
    <col min="8451" max="8451" width="17" style="1" customWidth="1"/>
    <col min="8452" max="8452" width="0" style="1" hidden="1" customWidth="1"/>
    <col min="8453" max="8453" width="14.5" style="1" customWidth="1"/>
    <col min="8454" max="8454" width="12.5" style="1" customWidth="1"/>
    <col min="8455" max="8455" width="16.33203125" style="1" customWidth="1"/>
    <col min="8456" max="8456" width="15.1640625" style="1" customWidth="1"/>
    <col min="8457" max="8457" width="18.5" style="1" customWidth="1"/>
    <col min="8458" max="8458" width="13.83203125" style="1" customWidth="1"/>
    <col min="8459" max="8459" width="0" style="1" hidden="1" customWidth="1"/>
    <col min="8460" max="8705" width="9.1640625" style="1"/>
    <col min="8706" max="8706" width="22.33203125" style="1" customWidth="1"/>
    <col min="8707" max="8707" width="17" style="1" customWidth="1"/>
    <col min="8708" max="8708" width="0" style="1" hidden="1" customWidth="1"/>
    <col min="8709" max="8709" width="14.5" style="1" customWidth="1"/>
    <col min="8710" max="8710" width="12.5" style="1" customWidth="1"/>
    <col min="8711" max="8711" width="16.33203125" style="1" customWidth="1"/>
    <col min="8712" max="8712" width="15.1640625" style="1" customWidth="1"/>
    <col min="8713" max="8713" width="18.5" style="1" customWidth="1"/>
    <col min="8714" max="8714" width="13.83203125" style="1" customWidth="1"/>
    <col min="8715" max="8715" width="0" style="1" hidden="1" customWidth="1"/>
    <col min="8716" max="8961" width="9.1640625" style="1"/>
    <col min="8962" max="8962" width="22.33203125" style="1" customWidth="1"/>
    <col min="8963" max="8963" width="17" style="1" customWidth="1"/>
    <col min="8964" max="8964" width="0" style="1" hidden="1" customWidth="1"/>
    <col min="8965" max="8965" width="14.5" style="1" customWidth="1"/>
    <col min="8966" max="8966" width="12.5" style="1" customWidth="1"/>
    <col min="8967" max="8967" width="16.33203125" style="1" customWidth="1"/>
    <col min="8968" max="8968" width="15.1640625" style="1" customWidth="1"/>
    <col min="8969" max="8969" width="18.5" style="1" customWidth="1"/>
    <col min="8970" max="8970" width="13.83203125" style="1" customWidth="1"/>
    <col min="8971" max="8971" width="0" style="1" hidden="1" customWidth="1"/>
    <col min="8972" max="9217" width="9.1640625" style="1"/>
    <col min="9218" max="9218" width="22.33203125" style="1" customWidth="1"/>
    <col min="9219" max="9219" width="17" style="1" customWidth="1"/>
    <col min="9220" max="9220" width="0" style="1" hidden="1" customWidth="1"/>
    <col min="9221" max="9221" width="14.5" style="1" customWidth="1"/>
    <col min="9222" max="9222" width="12.5" style="1" customWidth="1"/>
    <col min="9223" max="9223" width="16.33203125" style="1" customWidth="1"/>
    <col min="9224" max="9224" width="15.1640625" style="1" customWidth="1"/>
    <col min="9225" max="9225" width="18.5" style="1" customWidth="1"/>
    <col min="9226" max="9226" width="13.83203125" style="1" customWidth="1"/>
    <col min="9227" max="9227" width="0" style="1" hidden="1" customWidth="1"/>
    <col min="9228" max="9473" width="9.1640625" style="1"/>
    <col min="9474" max="9474" width="22.33203125" style="1" customWidth="1"/>
    <col min="9475" max="9475" width="17" style="1" customWidth="1"/>
    <col min="9476" max="9476" width="0" style="1" hidden="1" customWidth="1"/>
    <col min="9477" max="9477" width="14.5" style="1" customWidth="1"/>
    <col min="9478" max="9478" width="12.5" style="1" customWidth="1"/>
    <col min="9479" max="9479" width="16.33203125" style="1" customWidth="1"/>
    <col min="9480" max="9480" width="15.1640625" style="1" customWidth="1"/>
    <col min="9481" max="9481" width="18.5" style="1" customWidth="1"/>
    <col min="9482" max="9482" width="13.83203125" style="1" customWidth="1"/>
    <col min="9483" max="9483" width="0" style="1" hidden="1" customWidth="1"/>
    <col min="9484" max="9729" width="9.1640625" style="1"/>
    <col min="9730" max="9730" width="22.33203125" style="1" customWidth="1"/>
    <col min="9731" max="9731" width="17" style="1" customWidth="1"/>
    <col min="9732" max="9732" width="0" style="1" hidden="1" customWidth="1"/>
    <col min="9733" max="9733" width="14.5" style="1" customWidth="1"/>
    <col min="9734" max="9734" width="12.5" style="1" customWidth="1"/>
    <col min="9735" max="9735" width="16.33203125" style="1" customWidth="1"/>
    <col min="9736" max="9736" width="15.1640625" style="1" customWidth="1"/>
    <col min="9737" max="9737" width="18.5" style="1" customWidth="1"/>
    <col min="9738" max="9738" width="13.83203125" style="1" customWidth="1"/>
    <col min="9739" max="9739" width="0" style="1" hidden="1" customWidth="1"/>
    <col min="9740" max="9985" width="9.1640625" style="1"/>
    <col min="9986" max="9986" width="22.33203125" style="1" customWidth="1"/>
    <col min="9987" max="9987" width="17" style="1" customWidth="1"/>
    <col min="9988" max="9988" width="0" style="1" hidden="1" customWidth="1"/>
    <col min="9989" max="9989" width="14.5" style="1" customWidth="1"/>
    <col min="9990" max="9990" width="12.5" style="1" customWidth="1"/>
    <col min="9991" max="9991" width="16.33203125" style="1" customWidth="1"/>
    <col min="9992" max="9992" width="15.1640625" style="1" customWidth="1"/>
    <col min="9993" max="9993" width="18.5" style="1" customWidth="1"/>
    <col min="9994" max="9994" width="13.83203125" style="1" customWidth="1"/>
    <col min="9995" max="9995" width="0" style="1" hidden="1" customWidth="1"/>
    <col min="9996" max="10241" width="9.1640625" style="1"/>
    <col min="10242" max="10242" width="22.33203125" style="1" customWidth="1"/>
    <col min="10243" max="10243" width="17" style="1" customWidth="1"/>
    <col min="10244" max="10244" width="0" style="1" hidden="1" customWidth="1"/>
    <col min="10245" max="10245" width="14.5" style="1" customWidth="1"/>
    <col min="10246" max="10246" width="12.5" style="1" customWidth="1"/>
    <col min="10247" max="10247" width="16.33203125" style="1" customWidth="1"/>
    <col min="10248" max="10248" width="15.1640625" style="1" customWidth="1"/>
    <col min="10249" max="10249" width="18.5" style="1" customWidth="1"/>
    <col min="10250" max="10250" width="13.83203125" style="1" customWidth="1"/>
    <col min="10251" max="10251" width="0" style="1" hidden="1" customWidth="1"/>
    <col min="10252" max="10497" width="9.1640625" style="1"/>
    <col min="10498" max="10498" width="22.33203125" style="1" customWidth="1"/>
    <col min="10499" max="10499" width="17" style="1" customWidth="1"/>
    <col min="10500" max="10500" width="0" style="1" hidden="1" customWidth="1"/>
    <col min="10501" max="10501" width="14.5" style="1" customWidth="1"/>
    <col min="10502" max="10502" width="12.5" style="1" customWidth="1"/>
    <col min="10503" max="10503" width="16.33203125" style="1" customWidth="1"/>
    <col min="10504" max="10504" width="15.1640625" style="1" customWidth="1"/>
    <col min="10505" max="10505" width="18.5" style="1" customWidth="1"/>
    <col min="10506" max="10506" width="13.83203125" style="1" customWidth="1"/>
    <col min="10507" max="10507" width="0" style="1" hidden="1" customWidth="1"/>
    <col min="10508" max="10753" width="9.1640625" style="1"/>
    <col min="10754" max="10754" width="22.33203125" style="1" customWidth="1"/>
    <col min="10755" max="10755" width="17" style="1" customWidth="1"/>
    <col min="10756" max="10756" width="0" style="1" hidden="1" customWidth="1"/>
    <col min="10757" max="10757" width="14.5" style="1" customWidth="1"/>
    <col min="10758" max="10758" width="12.5" style="1" customWidth="1"/>
    <col min="10759" max="10759" width="16.33203125" style="1" customWidth="1"/>
    <col min="10760" max="10760" width="15.1640625" style="1" customWidth="1"/>
    <col min="10761" max="10761" width="18.5" style="1" customWidth="1"/>
    <col min="10762" max="10762" width="13.83203125" style="1" customWidth="1"/>
    <col min="10763" max="10763" width="0" style="1" hidden="1" customWidth="1"/>
    <col min="10764" max="11009" width="9.1640625" style="1"/>
    <col min="11010" max="11010" width="22.33203125" style="1" customWidth="1"/>
    <col min="11011" max="11011" width="17" style="1" customWidth="1"/>
    <col min="11012" max="11012" width="0" style="1" hidden="1" customWidth="1"/>
    <col min="11013" max="11013" width="14.5" style="1" customWidth="1"/>
    <col min="11014" max="11014" width="12.5" style="1" customWidth="1"/>
    <col min="11015" max="11015" width="16.33203125" style="1" customWidth="1"/>
    <col min="11016" max="11016" width="15.1640625" style="1" customWidth="1"/>
    <col min="11017" max="11017" width="18.5" style="1" customWidth="1"/>
    <col min="11018" max="11018" width="13.83203125" style="1" customWidth="1"/>
    <col min="11019" max="11019" width="0" style="1" hidden="1" customWidth="1"/>
    <col min="11020" max="11265" width="9.1640625" style="1"/>
    <col min="11266" max="11266" width="22.33203125" style="1" customWidth="1"/>
    <col min="11267" max="11267" width="17" style="1" customWidth="1"/>
    <col min="11268" max="11268" width="0" style="1" hidden="1" customWidth="1"/>
    <col min="11269" max="11269" width="14.5" style="1" customWidth="1"/>
    <col min="11270" max="11270" width="12.5" style="1" customWidth="1"/>
    <col min="11271" max="11271" width="16.33203125" style="1" customWidth="1"/>
    <col min="11272" max="11272" width="15.1640625" style="1" customWidth="1"/>
    <col min="11273" max="11273" width="18.5" style="1" customWidth="1"/>
    <col min="11274" max="11274" width="13.83203125" style="1" customWidth="1"/>
    <col min="11275" max="11275" width="0" style="1" hidden="1" customWidth="1"/>
    <col min="11276" max="11521" width="9.1640625" style="1"/>
    <col min="11522" max="11522" width="22.33203125" style="1" customWidth="1"/>
    <col min="11523" max="11523" width="17" style="1" customWidth="1"/>
    <col min="11524" max="11524" width="0" style="1" hidden="1" customWidth="1"/>
    <col min="11525" max="11525" width="14.5" style="1" customWidth="1"/>
    <col min="11526" max="11526" width="12.5" style="1" customWidth="1"/>
    <col min="11527" max="11527" width="16.33203125" style="1" customWidth="1"/>
    <col min="11528" max="11528" width="15.1640625" style="1" customWidth="1"/>
    <col min="11529" max="11529" width="18.5" style="1" customWidth="1"/>
    <col min="11530" max="11530" width="13.83203125" style="1" customWidth="1"/>
    <col min="11531" max="11531" width="0" style="1" hidden="1" customWidth="1"/>
    <col min="11532" max="11777" width="9.1640625" style="1"/>
    <col min="11778" max="11778" width="22.33203125" style="1" customWidth="1"/>
    <col min="11779" max="11779" width="17" style="1" customWidth="1"/>
    <col min="11780" max="11780" width="0" style="1" hidden="1" customWidth="1"/>
    <col min="11781" max="11781" width="14.5" style="1" customWidth="1"/>
    <col min="11782" max="11782" width="12.5" style="1" customWidth="1"/>
    <col min="11783" max="11783" width="16.33203125" style="1" customWidth="1"/>
    <col min="11784" max="11784" width="15.1640625" style="1" customWidth="1"/>
    <col min="11785" max="11785" width="18.5" style="1" customWidth="1"/>
    <col min="11786" max="11786" width="13.83203125" style="1" customWidth="1"/>
    <col min="11787" max="11787" width="0" style="1" hidden="1" customWidth="1"/>
    <col min="11788" max="12033" width="9.1640625" style="1"/>
    <col min="12034" max="12034" width="22.33203125" style="1" customWidth="1"/>
    <col min="12035" max="12035" width="17" style="1" customWidth="1"/>
    <col min="12036" max="12036" width="0" style="1" hidden="1" customWidth="1"/>
    <col min="12037" max="12037" width="14.5" style="1" customWidth="1"/>
    <col min="12038" max="12038" width="12.5" style="1" customWidth="1"/>
    <col min="12039" max="12039" width="16.33203125" style="1" customWidth="1"/>
    <col min="12040" max="12040" width="15.1640625" style="1" customWidth="1"/>
    <col min="12041" max="12041" width="18.5" style="1" customWidth="1"/>
    <col min="12042" max="12042" width="13.83203125" style="1" customWidth="1"/>
    <col min="12043" max="12043" width="0" style="1" hidden="1" customWidth="1"/>
    <col min="12044" max="12289" width="9.1640625" style="1"/>
    <col min="12290" max="12290" width="22.33203125" style="1" customWidth="1"/>
    <col min="12291" max="12291" width="17" style="1" customWidth="1"/>
    <col min="12292" max="12292" width="0" style="1" hidden="1" customWidth="1"/>
    <col min="12293" max="12293" width="14.5" style="1" customWidth="1"/>
    <col min="12294" max="12294" width="12.5" style="1" customWidth="1"/>
    <col min="12295" max="12295" width="16.33203125" style="1" customWidth="1"/>
    <col min="12296" max="12296" width="15.1640625" style="1" customWidth="1"/>
    <col min="12297" max="12297" width="18.5" style="1" customWidth="1"/>
    <col min="12298" max="12298" width="13.83203125" style="1" customWidth="1"/>
    <col min="12299" max="12299" width="0" style="1" hidden="1" customWidth="1"/>
    <col min="12300" max="12545" width="9.1640625" style="1"/>
    <col min="12546" max="12546" width="22.33203125" style="1" customWidth="1"/>
    <col min="12547" max="12547" width="17" style="1" customWidth="1"/>
    <col min="12548" max="12548" width="0" style="1" hidden="1" customWidth="1"/>
    <col min="12549" max="12549" width="14.5" style="1" customWidth="1"/>
    <col min="12550" max="12550" width="12.5" style="1" customWidth="1"/>
    <col min="12551" max="12551" width="16.33203125" style="1" customWidth="1"/>
    <col min="12552" max="12552" width="15.1640625" style="1" customWidth="1"/>
    <col min="12553" max="12553" width="18.5" style="1" customWidth="1"/>
    <col min="12554" max="12554" width="13.83203125" style="1" customWidth="1"/>
    <col min="12555" max="12555" width="0" style="1" hidden="1" customWidth="1"/>
    <col min="12556" max="12801" width="9.1640625" style="1"/>
    <col min="12802" max="12802" width="22.33203125" style="1" customWidth="1"/>
    <col min="12803" max="12803" width="17" style="1" customWidth="1"/>
    <col min="12804" max="12804" width="0" style="1" hidden="1" customWidth="1"/>
    <col min="12805" max="12805" width="14.5" style="1" customWidth="1"/>
    <col min="12806" max="12806" width="12.5" style="1" customWidth="1"/>
    <col min="12807" max="12807" width="16.33203125" style="1" customWidth="1"/>
    <col min="12808" max="12808" width="15.1640625" style="1" customWidth="1"/>
    <col min="12809" max="12809" width="18.5" style="1" customWidth="1"/>
    <col min="12810" max="12810" width="13.83203125" style="1" customWidth="1"/>
    <col min="12811" max="12811" width="0" style="1" hidden="1" customWidth="1"/>
    <col min="12812" max="13057" width="9.1640625" style="1"/>
    <col min="13058" max="13058" width="22.33203125" style="1" customWidth="1"/>
    <col min="13059" max="13059" width="17" style="1" customWidth="1"/>
    <col min="13060" max="13060" width="0" style="1" hidden="1" customWidth="1"/>
    <col min="13061" max="13061" width="14.5" style="1" customWidth="1"/>
    <col min="13062" max="13062" width="12.5" style="1" customWidth="1"/>
    <col min="13063" max="13063" width="16.33203125" style="1" customWidth="1"/>
    <col min="13064" max="13064" width="15.1640625" style="1" customWidth="1"/>
    <col min="13065" max="13065" width="18.5" style="1" customWidth="1"/>
    <col min="13066" max="13066" width="13.83203125" style="1" customWidth="1"/>
    <col min="13067" max="13067" width="0" style="1" hidden="1" customWidth="1"/>
    <col min="13068" max="13313" width="9.1640625" style="1"/>
    <col min="13314" max="13314" width="22.33203125" style="1" customWidth="1"/>
    <col min="13315" max="13315" width="17" style="1" customWidth="1"/>
    <col min="13316" max="13316" width="0" style="1" hidden="1" customWidth="1"/>
    <col min="13317" max="13317" width="14.5" style="1" customWidth="1"/>
    <col min="13318" max="13318" width="12.5" style="1" customWidth="1"/>
    <col min="13319" max="13319" width="16.33203125" style="1" customWidth="1"/>
    <col min="13320" max="13320" width="15.1640625" style="1" customWidth="1"/>
    <col min="13321" max="13321" width="18.5" style="1" customWidth="1"/>
    <col min="13322" max="13322" width="13.83203125" style="1" customWidth="1"/>
    <col min="13323" max="13323" width="0" style="1" hidden="1" customWidth="1"/>
    <col min="13324" max="13569" width="9.1640625" style="1"/>
    <col min="13570" max="13570" width="22.33203125" style="1" customWidth="1"/>
    <col min="13571" max="13571" width="17" style="1" customWidth="1"/>
    <col min="13572" max="13572" width="0" style="1" hidden="1" customWidth="1"/>
    <col min="13573" max="13573" width="14.5" style="1" customWidth="1"/>
    <col min="13574" max="13574" width="12.5" style="1" customWidth="1"/>
    <col min="13575" max="13575" width="16.33203125" style="1" customWidth="1"/>
    <col min="13576" max="13576" width="15.1640625" style="1" customWidth="1"/>
    <col min="13577" max="13577" width="18.5" style="1" customWidth="1"/>
    <col min="13578" max="13578" width="13.83203125" style="1" customWidth="1"/>
    <col min="13579" max="13579" width="0" style="1" hidden="1" customWidth="1"/>
    <col min="13580" max="13825" width="9.1640625" style="1"/>
    <col min="13826" max="13826" width="22.33203125" style="1" customWidth="1"/>
    <col min="13827" max="13827" width="17" style="1" customWidth="1"/>
    <col min="13828" max="13828" width="0" style="1" hidden="1" customWidth="1"/>
    <col min="13829" max="13829" width="14.5" style="1" customWidth="1"/>
    <col min="13830" max="13830" width="12.5" style="1" customWidth="1"/>
    <col min="13831" max="13831" width="16.33203125" style="1" customWidth="1"/>
    <col min="13832" max="13832" width="15.1640625" style="1" customWidth="1"/>
    <col min="13833" max="13833" width="18.5" style="1" customWidth="1"/>
    <col min="13834" max="13834" width="13.83203125" style="1" customWidth="1"/>
    <col min="13835" max="13835" width="0" style="1" hidden="1" customWidth="1"/>
    <col min="13836" max="14081" width="9.1640625" style="1"/>
    <col min="14082" max="14082" width="22.33203125" style="1" customWidth="1"/>
    <col min="14083" max="14083" width="17" style="1" customWidth="1"/>
    <col min="14084" max="14084" width="0" style="1" hidden="1" customWidth="1"/>
    <col min="14085" max="14085" width="14.5" style="1" customWidth="1"/>
    <col min="14086" max="14086" width="12.5" style="1" customWidth="1"/>
    <col min="14087" max="14087" width="16.33203125" style="1" customWidth="1"/>
    <col min="14088" max="14088" width="15.1640625" style="1" customWidth="1"/>
    <col min="14089" max="14089" width="18.5" style="1" customWidth="1"/>
    <col min="14090" max="14090" width="13.83203125" style="1" customWidth="1"/>
    <col min="14091" max="14091" width="0" style="1" hidden="1" customWidth="1"/>
    <col min="14092" max="14337" width="9.1640625" style="1"/>
    <col min="14338" max="14338" width="22.33203125" style="1" customWidth="1"/>
    <col min="14339" max="14339" width="17" style="1" customWidth="1"/>
    <col min="14340" max="14340" width="0" style="1" hidden="1" customWidth="1"/>
    <col min="14341" max="14341" width="14.5" style="1" customWidth="1"/>
    <col min="14342" max="14342" width="12.5" style="1" customWidth="1"/>
    <col min="14343" max="14343" width="16.33203125" style="1" customWidth="1"/>
    <col min="14344" max="14344" width="15.1640625" style="1" customWidth="1"/>
    <col min="14345" max="14345" width="18.5" style="1" customWidth="1"/>
    <col min="14346" max="14346" width="13.83203125" style="1" customWidth="1"/>
    <col min="14347" max="14347" width="0" style="1" hidden="1" customWidth="1"/>
    <col min="14348" max="14593" width="9.1640625" style="1"/>
    <col min="14594" max="14594" width="22.33203125" style="1" customWidth="1"/>
    <col min="14595" max="14595" width="17" style="1" customWidth="1"/>
    <col min="14596" max="14596" width="0" style="1" hidden="1" customWidth="1"/>
    <col min="14597" max="14597" width="14.5" style="1" customWidth="1"/>
    <col min="14598" max="14598" width="12.5" style="1" customWidth="1"/>
    <col min="14599" max="14599" width="16.33203125" style="1" customWidth="1"/>
    <col min="14600" max="14600" width="15.1640625" style="1" customWidth="1"/>
    <col min="14601" max="14601" width="18.5" style="1" customWidth="1"/>
    <col min="14602" max="14602" width="13.83203125" style="1" customWidth="1"/>
    <col min="14603" max="14603" width="0" style="1" hidden="1" customWidth="1"/>
    <col min="14604" max="14849" width="9.1640625" style="1"/>
    <col min="14850" max="14850" width="22.33203125" style="1" customWidth="1"/>
    <col min="14851" max="14851" width="17" style="1" customWidth="1"/>
    <col min="14852" max="14852" width="0" style="1" hidden="1" customWidth="1"/>
    <col min="14853" max="14853" width="14.5" style="1" customWidth="1"/>
    <col min="14854" max="14854" width="12.5" style="1" customWidth="1"/>
    <col min="14855" max="14855" width="16.33203125" style="1" customWidth="1"/>
    <col min="14856" max="14856" width="15.1640625" style="1" customWidth="1"/>
    <col min="14857" max="14857" width="18.5" style="1" customWidth="1"/>
    <col min="14858" max="14858" width="13.83203125" style="1" customWidth="1"/>
    <col min="14859" max="14859" width="0" style="1" hidden="1" customWidth="1"/>
    <col min="14860" max="15105" width="9.1640625" style="1"/>
    <col min="15106" max="15106" width="22.33203125" style="1" customWidth="1"/>
    <col min="15107" max="15107" width="17" style="1" customWidth="1"/>
    <col min="15108" max="15108" width="0" style="1" hidden="1" customWidth="1"/>
    <col min="15109" max="15109" width="14.5" style="1" customWidth="1"/>
    <col min="15110" max="15110" width="12.5" style="1" customWidth="1"/>
    <col min="15111" max="15111" width="16.33203125" style="1" customWidth="1"/>
    <col min="15112" max="15112" width="15.1640625" style="1" customWidth="1"/>
    <col min="15113" max="15113" width="18.5" style="1" customWidth="1"/>
    <col min="15114" max="15114" width="13.83203125" style="1" customWidth="1"/>
    <col min="15115" max="15115" width="0" style="1" hidden="1" customWidth="1"/>
    <col min="15116" max="15361" width="9.1640625" style="1"/>
    <col min="15362" max="15362" width="22.33203125" style="1" customWidth="1"/>
    <col min="15363" max="15363" width="17" style="1" customWidth="1"/>
    <col min="15364" max="15364" width="0" style="1" hidden="1" customWidth="1"/>
    <col min="15365" max="15365" width="14.5" style="1" customWidth="1"/>
    <col min="15366" max="15366" width="12.5" style="1" customWidth="1"/>
    <col min="15367" max="15367" width="16.33203125" style="1" customWidth="1"/>
    <col min="15368" max="15368" width="15.1640625" style="1" customWidth="1"/>
    <col min="15369" max="15369" width="18.5" style="1" customWidth="1"/>
    <col min="15370" max="15370" width="13.83203125" style="1" customWidth="1"/>
    <col min="15371" max="15371" width="0" style="1" hidden="1" customWidth="1"/>
    <col min="15372" max="15617" width="9.1640625" style="1"/>
    <col min="15618" max="15618" width="22.33203125" style="1" customWidth="1"/>
    <col min="15619" max="15619" width="17" style="1" customWidth="1"/>
    <col min="15620" max="15620" width="0" style="1" hidden="1" customWidth="1"/>
    <col min="15621" max="15621" width="14.5" style="1" customWidth="1"/>
    <col min="15622" max="15622" width="12.5" style="1" customWidth="1"/>
    <col min="15623" max="15623" width="16.33203125" style="1" customWidth="1"/>
    <col min="15624" max="15624" width="15.1640625" style="1" customWidth="1"/>
    <col min="15625" max="15625" width="18.5" style="1" customWidth="1"/>
    <col min="15626" max="15626" width="13.83203125" style="1" customWidth="1"/>
    <col min="15627" max="15627" width="0" style="1" hidden="1" customWidth="1"/>
    <col min="15628" max="15873" width="9.1640625" style="1"/>
    <col min="15874" max="15874" width="22.33203125" style="1" customWidth="1"/>
    <col min="15875" max="15875" width="17" style="1" customWidth="1"/>
    <col min="15876" max="15876" width="0" style="1" hidden="1" customWidth="1"/>
    <col min="15877" max="15877" width="14.5" style="1" customWidth="1"/>
    <col min="15878" max="15878" width="12.5" style="1" customWidth="1"/>
    <col min="15879" max="15879" width="16.33203125" style="1" customWidth="1"/>
    <col min="15880" max="15880" width="15.1640625" style="1" customWidth="1"/>
    <col min="15881" max="15881" width="18.5" style="1" customWidth="1"/>
    <col min="15882" max="15882" width="13.83203125" style="1" customWidth="1"/>
    <col min="15883" max="15883" width="0" style="1" hidden="1" customWidth="1"/>
    <col min="15884" max="16129" width="9.1640625" style="1"/>
    <col min="16130" max="16130" width="22.33203125" style="1" customWidth="1"/>
    <col min="16131" max="16131" width="17" style="1" customWidth="1"/>
    <col min="16132" max="16132" width="0" style="1" hidden="1" customWidth="1"/>
    <col min="16133" max="16133" width="14.5" style="1" customWidth="1"/>
    <col min="16134" max="16134" width="12.5" style="1" customWidth="1"/>
    <col min="16135" max="16135" width="16.33203125" style="1" customWidth="1"/>
    <col min="16136" max="16136" width="15.1640625" style="1" customWidth="1"/>
    <col min="16137" max="16137" width="18.5" style="1" customWidth="1"/>
    <col min="16138" max="16138" width="13.83203125" style="1" customWidth="1"/>
    <col min="16139" max="16139" width="0" style="1" hidden="1" customWidth="1"/>
    <col min="16140" max="16384" width="9.1640625" style="1"/>
  </cols>
  <sheetData>
    <row r="1" spans="1:12" ht="28" x14ac:dyDescent="0.3">
      <c r="A1" s="212" t="s">
        <v>49</v>
      </c>
      <c r="B1" s="212"/>
      <c r="C1" s="210"/>
      <c r="D1" s="210"/>
      <c r="E1" s="210"/>
      <c r="F1" s="210"/>
      <c r="G1" s="210"/>
      <c r="H1" s="210"/>
      <c r="I1" s="210"/>
      <c r="J1" s="135"/>
      <c r="K1" s="120"/>
    </row>
    <row r="2" spans="1:12" x14ac:dyDescent="0.15">
      <c r="A2" s="2"/>
      <c r="B2" s="2"/>
      <c r="C2" s="3"/>
      <c r="D2" s="4"/>
      <c r="E2" s="4"/>
      <c r="F2" s="4"/>
      <c r="G2" s="123"/>
      <c r="H2" s="4"/>
      <c r="I2" s="117"/>
      <c r="J2" s="136"/>
      <c r="K2" s="120">
        <f>1000/50*0.5</f>
        <v>10</v>
      </c>
    </row>
    <row r="3" spans="1:12" ht="14" thickBot="1" x14ac:dyDescent="0.2">
      <c r="A3" s="2"/>
      <c r="B3" s="2"/>
      <c r="C3" s="3"/>
      <c r="D3" s="4"/>
      <c r="E3" s="4"/>
      <c r="F3" s="4"/>
      <c r="G3" s="123"/>
      <c r="H3" s="4"/>
      <c r="I3" s="117"/>
      <c r="J3" s="136"/>
      <c r="K3" s="120"/>
    </row>
    <row r="4" spans="1:12" ht="15" thickBot="1" x14ac:dyDescent="0.2">
      <c r="A4" s="5" t="s">
        <v>1</v>
      </c>
      <c r="B4" s="182"/>
      <c r="C4" s="6">
        <f>'Field crops'!B4</f>
        <v>40</v>
      </c>
      <c r="D4" s="7"/>
      <c r="E4" s="7"/>
      <c r="F4" s="7"/>
      <c r="G4" s="175"/>
      <c r="H4" s="7"/>
      <c r="I4" s="26"/>
      <c r="J4" s="85"/>
      <c r="K4" s="89"/>
      <c r="L4" s="11"/>
    </row>
    <row r="5" spans="1:12" x14ac:dyDescent="0.15">
      <c r="A5" s="12"/>
      <c r="B5" s="183"/>
      <c r="C5" s="13"/>
      <c r="D5" s="7"/>
      <c r="E5" s="7"/>
      <c r="F5" s="7"/>
      <c r="G5" s="175"/>
      <c r="H5" s="7"/>
      <c r="I5" s="26"/>
      <c r="J5" s="85"/>
      <c r="K5" s="89"/>
      <c r="L5" s="11"/>
    </row>
    <row r="6" spans="1:12" x14ac:dyDescent="0.15">
      <c r="A6" s="14"/>
      <c r="B6" s="184"/>
      <c r="C6" s="15"/>
      <c r="D6" s="7"/>
      <c r="E6" s="7"/>
      <c r="F6" s="7"/>
      <c r="G6" s="175"/>
      <c r="H6" s="7"/>
      <c r="I6" s="26"/>
      <c r="J6" s="85"/>
      <c r="K6" s="89"/>
      <c r="L6" s="11"/>
    </row>
    <row r="7" spans="1:12" s="24" customFormat="1" ht="28" x14ac:dyDescent="0.15">
      <c r="A7" s="16" t="s">
        <v>2</v>
      </c>
      <c r="B7" s="185" t="s">
        <v>75</v>
      </c>
      <c r="C7" s="17" t="s">
        <v>3</v>
      </c>
      <c r="D7" s="18" t="s">
        <v>1</v>
      </c>
      <c r="E7" s="18" t="s">
        <v>4</v>
      </c>
      <c r="F7" s="18" t="s">
        <v>5</v>
      </c>
      <c r="G7" s="176" t="s">
        <v>6</v>
      </c>
      <c r="H7" s="20" t="s">
        <v>7</v>
      </c>
      <c r="I7" s="18" t="s">
        <v>51</v>
      </c>
      <c r="J7" s="137" t="s">
        <v>70</v>
      </c>
      <c r="K7" s="138" t="s">
        <v>52</v>
      </c>
      <c r="L7" s="23"/>
    </row>
    <row r="8" spans="1:12" x14ac:dyDescent="0.15">
      <c r="A8" s="44" t="s">
        <v>50</v>
      </c>
      <c r="B8" s="186" t="s">
        <v>76</v>
      </c>
      <c r="C8" s="45">
        <v>0.5</v>
      </c>
      <c r="D8" s="46">
        <f>C4</f>
        <v>40</v>
      </c>
      <c r="E8" s="47">
        <v>20</v>
      </c>
      <c r="F8" s="26">
        <f>C8*D8*E8</f>
        <v>400</v>
      </c>
      <c r="G8" s="177">
        <v>12</v>
      </c>
      <c r="H8" s="27">
        <f>F8*G8</f>
        <v>4800</v>
      </c>
      <c r="I8" s="26">
        <f>F8/K8</f>
        <v>75.471698113207552</v>
      </c>
      <c r="J8" s="85">
        <f>I8*1.2</f>
        <v>90.566037735849065</v>
      </c>
      <c r="K8" s="144">
        <v>5.3</v>
      </c>
      <c r="L8" s="11"/>
    </row>
    <row r="9" spans="1:12" s="102" customFormat="1" x14ac:dyDescent="0.15">
      <c r="A9" s="95" t="s">
        <v>59</v>
      </c>
      <c r="B9" s="186" t="s">
        <v>76</v>
      </c>
      <c r="C9" s="96">
        <v>0.3</v>
      </c>
      <c r="D9" s="134">
        <f>C4</f>
        <v>40</v>
      </c>
      <c r="E9" s="134">
        <v>16</v>
      </c>
      <c r="F9" s="26">
        <f>C9*D9*E9</f>
        <v>192</v>
      </c>
      <c r="G9" s="178">
        <v>9</v>
      </c>
      <c r="H9" s="27">
        <f>F9*G9</f>
        <v>1728</v>
      </c>
      <c r="I9" s="26">
        <f>F9/K9</f>
        <v>91.428571428571431</v>
      </c>
      <c r="J9" s="85">
        <f>I9*1.2</f>
        <v>109.71428571428571</v>
      </c>
      <c r="K9" s="145">
        <v>2.1</v>
      </c>
      <c r="L9" s="101"/>
    </row>
    <row r="10" spans="1:12" s="102" customFormat="1" x14ac:dyDescent="0.15">
      <c r="A10" s="95" t="s">
        <v>60</v>
      </c>
      <c r="B10" s="186" t="s">
        <v>76</v>
      </c>
      <c r="C10" s="96">
        <v>0.3</v>
      </c>
      <c r="D10" s="134">
        <f>C4</f>
        <v>40</v>
      </c>
      <c r="E10" s="134">
        <v>8</v>
      </c>
      <c r="F10" s="26">
        <f>C10*D10*E10</f>
        <v>96</v>
      </c>
      <c r="G10" s="178">
        <v>8</v>
      </c>
      <c r="H10" s="27">
        <f>F10*G10</f>
        <v>768</v>
      </c>
      <c r="I10" s="26">
        <f>F10/K10</f>
        <v>43.636363636363633</v>
      </c>
      <c r="J10" s="85">
        <f>I10*1.2</f>
        <v>52.36363636363636</v>
      </c>
      <c r="K10" s="145">
        <v>2.2000000000000002</v>
      </c>
      <c r="L10" s="101"/>
    </row>
    <row r="11" spans="1:12" s="102" customFormat="1" x14ac:dyDescent="0.15">
      <c r="A11" s="194" t="s">
        <v>66</v>
      </c>
      <c r="B11" s="186"/>
      <c r="C11" s="96"/>
      <c r="D11" s="134"/>
      <c r="E11" s="134"/>
      <c r="F11" s="26"/>
      <c r="G11" s="178"/>
      <c r="H11" s="27"/>
      <c r="I11" s="78">
        <f>SUM(I8:I10)</f>
        <v>210.53663317814261</v>
      </c>
      <c r="J11" s="85"/>
      <c r="K11" s="145"/>
      <c r="L11" s="101"/>
    </row>
    <row r="12" spans="1:12" s="102" customFormat="1" x14ac:dyDescent="0.15">
      <c r="A12" s="194"/>
      <c r="B12" s="186"/>
      <c r="C12" s="96"/>
      <c r="D12" s="134"/>
      <c r="E12" s="134"/>
      <c r="F12" s="26"/>
      <c r="G12" s="178"/>
      <c r="H12" s="27"/>
      <c r="I12" s="78"/>
      <c r="J12" s="85"/>
      <c r="K12" s="145"/>
      <c r="L12" s="101"/>
    </row>
    <row r="13" spans="1:12" s="102" customFormat="1" x14ac:dyDescent="0.15">
      <c r="A13" s="95" t="s">
        <v>53</v>
      </c>
      <c r="B13" s="187" t="s">
        <v>77</v>
      </c>
      <c r="C13" s="96">
        <v>0.3</v>
      </c>
      <c r="D13" s="134">
        <f>C4</f>
        <v>40</v>
      </c>
      <c r="E13" s="134">
        <v>16</v>
      </c>
      <c r="F13" s="26">
        <f t="shared" ref="F13:F16" si="0">C13*D13*E13</f>
        <v>192</v>
      </c>
      <c r="G13" s="178">
        <v>11.5</v>
      </c>
      <c r="H13" s="27">
        <f t="shared" ref="H13:H16" si="1">F13*G13</f>
        <v>2208</v>
      </c>
      <c r="I13" s="26">
        <f t="shared" ref="I13:I16" si="2">F13/K13</f>
        <v>38.4</v>
      </c>
      <c r="J13" s="85">
        <f t="shared" ref="J13:J16" si="3">I13*1.2</f>
        <v>46.08</v>
      </c>
      <c r="K13" s="145">
        <v>5</v>
      </c>
      <c r="L13" s="101"/>
    </row>
    <row r="14" spans="1:12" s="102" customFormat="1" x14ac:dyDescent="0.15">
      <c r="A14" s="95"/>
      <c r="B14" s="187"/>
      <c r="C14" s="96"/>
      <c r="D14" s="134"/>
      <c r="E14" s="134"/>
      <c r="F14" s="26"/>
      <c r="G14" s="178"/>
      <c r="H14" s="27"/>
      <c r="I14" s="26"/>
      <c r="J14" s="85"/>
      <c r="K14" s="145"/>
      <c r="L14" s="101"/>
    </row>
    <row r="15" spans="1:12" s="102" customFormat="1" x14ac:dyDescent="0.15">
      <c r="A15" s="95"/>
      <c r="B15" s="187"/>
      <c r="C15" s="96"/>
      <c r="D15" s="134"/>
      <c r="E15" s="134"/>
      <c r="F15" s="26"/>
      <c r="G15" s="178"/>
      <c r="H15" s="27"/>
      <c r="I15" s="78">
        <f>SUM(I13)</f>
        <v>38.4</v>
      </c>
      <c r="J15" s="85">
        <f t="shared" si="3"/>
        <v>46.08</v>
      </c>
      <c r="K15" s="145"/>
      <c r="L15" s="101"/>
    </row>
    <row r="16" spans="1:12" s="102" customFormat="1" x14ac:dyDescent="0.15">
      <c r="A16" s="95" t="s">
        <v>86</v>
      </c>
      <c r="B16" s="187"/>
      <c r="C16" s="96">
        <v>0.2</v>
      </c>
      <c r="D16" s="134">
        <f>C4</f>
        <v>40</v>
      </c>
      <c r="E16" s="134">
        <v>26</v>
      </c>
      <c r="F16" s="134">
        <f t="shared" si="0"/>
        <v>208</v>
      </c>
      <c r="G16" s="178">
        <v>22</v>
      </c>
      <c r="H16" s="27">
        <f t="shared" si="1"/>
        <v>4576</v>
      </c>
      <c r="I16" s="26">
        <f t="shared" si="2"/>
        <v>75.63636363636364</v>
      </c>
      <c r="J16" s="85">
        <f t="shared" si="3"/>
        <v>90.763636363636365</v>
      </c>
      <c r="K16" s="145">
        <v>2.75</v>
      </c>
      <c r="L16" s="101"/>
    </row>
    <row r="17" spans="1:12" s="102" customFormat="1" x14ac:dyDescent="0.15">
      <c r="A17" s="95" t="s">
        <v>66</v>
      </c>
      <c r="B17" s="187"/>
      <c r="C17" s="96"/>
      <c r="D17" s="97"/>
      <c r="E17" s="97"/>
      <c r="F17" s="97"/>
      <c r="G17" s="179"/>
      <c r="H17" s="99"/>
      <c r="I17" s="125">
        <f>SUM(I16)</f>
        <v>75.63636363636364</v>
      </c>
      <c r="J17" s="140"/>
      <c r="K17" s="139"/>
      <c r="L17" s="101"/>
    </row>
    <row r="18" spans="1:12" s="72" customFormat="1" x14ac:dyDescent="0.15">
      <c r="A18" s="44"/>
      <c r="B18" s="186"/>
      <c r="C18" s="109"/>
      <c r="D18" s="110"/>
      <c r="E18" s="110"/>
      <c r="F18" s="78"/>
      <c r="G18" s="149"/>
      <c r="H18" s="54"/>
      <c r="I18" s="78"/>
      <c r="J18" s="118"/>
      <c r="K18" s="141"/>
      <c r="L18" s="94"/>
    </row>
    <row r="19" spans="1:12" x14ac:dyDescent="0.15">
      <c r="A19" s="25"/>
      <c r="B19" s="188"/>
      <c r="C19" s="40"/>
      <c r="D19" s="13"/>
      <c r="E19" s="13"/>
      <c r="F19" s="26"/>
      <c r="G19" s="116"/>
      <c r="H19" s="27"/>
      <c r="I19" s="26"/>
      <c r="J19" s="85"/>
      <c r="K19" s="89"/>
      <c r="L19" s="11"/>
    </row>
    <row r="20" spans="1:12" x14ac:dyDescent="0.15">
      <c r="A20" s="25"/>
      <c r="B20" s="188"/>
      <c r="C20" s="40"/>
      <c r="D20" s="13"/>
      <c r="E20" s="13"/>
      <c r="F20" s="26"/>
      <c r="G20" s="180" t="s">
        <v>66</v>
      </c>
      <c r="H20" s="51">
        <f>SUM(H8:H19)</f>
        <v>14080</v>
      </c>
      <c r="I20" s="51"/>
      <c r="J20" s="142">
        <f t="shared" ref="J20" si="4">SUM(J8:J19)</f>
        <v>435.56759617740744</v>
      </c>
      <c r="K20" s="89"/>
      <c r="L20" s="11"/>
    </row>
    <row r="21" spans="1:12" x14ac:dyDescent="0.15">
      <c r="A21" s="25"/>
      <c r="B21" s="188"/>
      <c r="C21" s="40"/>
      <c r="D21" s="13"/>
      <c r="E21" s="13"/>
      <c r="F21" s="26"/>
      <c r="G21" s="181"/>
      <c r="H21" s="54"/>
      <c r="I21" s="78"/>
      <c r="J21" s="118"/>
      <c r="K21" s="89"/>
      <c r="L21" s="11"/>
    </row>
    <row r="22" spans="1:12" x14ac:dyDescent="0.15">
      <c r="A22" s="25"/>
      <c r="B22" s="188"/>
      <c r="C22" s="40"/>
      <c r="D22" s="13"/>
      <c r="E22" s="13"/>
      <c r="F22" s="26"/>
      <c r="G22" s="181"/>
      <c r="H22" s="54"/>
      <c r="I22" s="78"/>
      <c r="J22" s="78"/>
      <c r="K22" s="10"/>
      <c r="L22" s="11"/>
    </row>
    <row r="23" spans="1:12" x14ac:dyDescent="0.15">
      <c r="A23" s="25"/>
      <c r="B23" s="188"/>
      <c r="C23" s="40"/>
      <c r="D23" s="13"/>
      <c r="E23" s="13"/>
      <c r="F23" s="26"/>
      <c r="G23" s="181"/>
      <c r="H23" s="54"/>
      <c r="I23" s="78"/>
      <c r="J23" s="78"/>
      <c r="K23" s="10"/>
      <c r="L23" s="11"/>
    </row>
    <row r="24" spans="1:12" x14ac:dyDescent="0.15">
      <c r="A24" s="25"/>
      <c r="B24" s="188"/>
      <c r="C24" s="15"/>
      <c r="D24" s="26"/>
      <c r="E24" s="26"/>
      <c r="F24" s="26"/>
      <c r="G24" s="175"/>
      <c r="H24" s="27"/>
      <c r="I24" s="78"/>
      <c r="J24" s="78"/>
      <c r="K24" s="10"/>
      <c r="L24" s="11"/>
    </row>
    <row r="25" spans="1:12" x14ac:dyDescent="0.15">
      <c r="A25" s="56"/>
      <c r="B25" s="189"/>
      <c r="C25" s="57"/>
      <c r="D25" s="58"/>
      <c r="E25" s="58"/>
      <c r="F25" s="58"/>
      <c r="K25" s="143"/>
      <c r="L25" s="11"/>
    </row>
    <row r="26" spans="1:12" x14ac:dyDescent="0.15">
      <c r="A26" s="24"/>
      <c r="B26" s="24"/>
      <c r="C26" s="62"/>
      <c r="D26" s="63"/>
      <c r="E26" s="63"/>
      <c r="F26" s="63"/>
      <c r="G26" s="64"/>
      <c r="H26" s="65"/>
      <c r="I26" s="63"/>
      <c r="J26" s="63"/>
      <c r="K26" s="11"/>
      <c r="L26" s="11"/>
    </row>
    <row r="27" spans="1:12" x14ac:dyDescent="0.15">
      <c r="A27" s="67"/>
      <c r="B27" s="67"/>
      <c r="D27" s="69"/>
      <c r="E27" s="69"/>
      <c r="F27" s="69"/>
      <c r="H27" s="70"/>
    </row>
    <row r="28" spans="1:12" x14ac:dyDescent="0.15">
      <c r="D28" s="71"/>
      <c r="E28" s="71"/>
      <c r="F28" s="69"/>
      <c r="H28" s="70"/>
    </row>
    <row r="29" spans="1:12" x14ac:dyDescent="0.15">
      <c r="A29" s="72"/>
      <c r="B29" s="72"/>
      <c r="C29" s="73"/>
      <c r="D29" s="74"/>
      <c r="E29" s="74"/>
      <c r="F29" s="75"/>
      <c r="G29" s="76"/>
      <c r="H29" s="75"/>
    </row>
    <row r="30" spans="1:12" x14ac:dyDescent="0.15">
      <c r="F30" s="77"/>
    </row>
    <row r="31" spans="1:12" x14ac:dyDescent="0.15">
      <c r="D31" s="71"/>
      <c r="E31" s="71"/>
      <c r="F31" s="74"/>
      <c r="H31" s="70"/>
    </row>
    <row r="32" spans="1:12" x14ac:dyDescent="0.15">
      <c r="A32" s="72"/>
      <c r="B32" s="72"/>
      <c r="D32" s="69"/>
      <c r="E32" s="69">
        <f>2.3*5</f>
        <v>11.5</v>
      </c>
      <c r="F32" s="69"/>
      <c r="H32" s="69"/>
    </row>
    <row r="33" spans="1:8" x14ac:dyDescent="0.15">
      <c r="A33" s="72"/>
      <c r="B33" s="72"/>
      <c r="D33" s="69"/>
      <c r="E33" s="69"/>
      <c r="F33" s="69"/>
      <c r="H33" s="69"/>
    </row>
    <row r="34" spans="1:8" x14ac:dyDescent="0.15">
      <c r="A34" s="72"/>
      <c r="B34" s="72"/>
      <c r="D34" s="69"/>
      <c r="E34" s="69"/>
      <c r="F34" s="69"/>
      <c r="H34" s="69"/>
    </row>
    <row r="35" spans="1:8" x14ac:dyDescent="0.15">
      <c r="A35" s="72"/>
      <c r="B35" s="72"/>
      <c r="D35" s="69"/>
      <c r="E35" s="69"/>
      <c r="F35" s="69"/>
      <c r="H35" s="69"/>
    </row>
    <row r="36" spans="1:8" x14ac:dyDescent="0.15">
      <c r="A36" s="72"/>
      <c r="B36" s="72"/>
      <c r="D36" s="69"/>
      <c r="E36" s="69"/>
      <c r="F36" s="69"/>
      <c r="H36" s="69"/>
    </row>
    <row r="37" spans="1:8" x14ac:dyDescent="0.15">
      <c r="D37" s="71"/>
      <c r="E37" s="71"/>
      <c r="F37" s="74"/>
      <c r="H37" s="59"/>
    </row>
    <row r="38" spans="1:8" x14ac:dyDescent="0.15">
      <c r="A38" s="72"/>
      <c r="B38" s="72"/>
      <c r="C38" s="73"/>
      <c r="D38" s="75"/>
      <c r="E38" s="75"/>
      <c r="F38" s="75"/>
      <c r="G38" s="76"/>
      <c r="H38" s="75"/>
    </row>
    <row r="39" spans="1:8" x14ac:dyDescent="0.15">
      <c r="D39" s="71"/>
      <c r="E39" s="71"/>
      <c r="F39" s="74"/>
      <c r="H39" s="70"/>
    </row>
    <row r="40" spans="1:8" x14ac:dyDescent="0.15">
      <c r="D40" s="71"/>
      <c r="E40" s="71"/>
      <c r="F40" s="74"/>
      <c r="H40" s="70"/>
    </row>
    <row r="41" spans="1:8" x14ac:dyDescent="0.15">
      <c r="D41" s="71"/>
      <c r="E41" s="71"/>
      <c r="F41" s="74"/>
      <c r="H41" s="70"/>
    </row>
    <row r="42" spans="1:8" x14ac:dyDescent="0.15">
      <c r="D42" s="71"/>
      <c r="E42" s="71"/>
      <c r="F42" s="74"/>
      <c r="H42" s="70"/>
    </row>
    <row r="43" spans="1:8" x14ac:dyDescent="0.15">
      <c r="D43" s="71"/>
      <c r="E43" s="71"/>
      <c r="F43" s="74"/>
      <c r="H43" s="70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6FD2-E90B-4E1F-9CB8-E2DCE5C04262}">
  <dimension ref="A1:F26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29.6640625" customWidth="1"/>
  </cols>
  <sheetData>
    <row r="1" spans="1:6" x14ac:dyDescent="0.2">
      <c r="A1" s="167" t="s">
        <v>32</v>
      </c>
      <c r="B1" s="167">
        <v>1</v>
      </c>
      <c r="C1" s="167">
        <v>2</v>
      </c>
      <c r="D1" s="167">
        <v>3</v>
      </c>
      <c r="E1" s="168"/>
      <c r="F1" s="168"/>
    </row>
    <row r="2" spans="1:6" x14ac:dyDescent="0.2">
      <c r="A2" s="167" t="s">
        <v>78</v>
      </c>
      <c r="B2" s="190"/>
      <c r="C2" s="191"/>
      <c r="D2" s="161"/>
      <c r="E2" s="160"/>
      <c r="F2" s="160"/>
    </row>
    <row r="3" spans="1:6" x14ac:dyDescent="0.2">
      <c r="A3" s="167" t="s">
        <v>79</v>
      </c>
      <c r="B3" s="190"/>
      <c r="C3" s="191"/>
      <c r="D3" s="161"/>
      <c r="E3" s="160"/>
      <c r="F3" s="160"/>
    </row>
    <row r="4" spans="1:6" x14ac:dyDescent="0.2">
      <c r="A4" s="167" t="s">
        <v>80</v>
      </c>
      <c r="B4" s="161"/>
      <c r="C4" s="190"/>
      <c r="D4" s="191"/>
      <c r="E4" s="160"/>
      <c r="F4" s="160"/>
    </row>
    <row r="5" spans="1:6" x14ac:dyDescent="0.2">
      <c r="A5" s="167" t="s">
        <v>81</v>
      </c>
      <c r="B5" s="161"/>
      <c r="C5" s="190"/>
      <c r="D5" s="191"/>
      <c r="E5" s="160"/>
      <c r="F5" s="160"/>
    </row>
    <row r="6" spans="1:6" x14ac:dyDescent="0.2">
      <c r="A6" s="167" t="s">
        <v>82</v>
      </c>
      <c r="B6" s="191"/>
      <c r="C6" s="161"/>
      <c r="D6" s="190"/>
      <c r="E6" s="160"/>
      <c r="F6" s="160"/>
    </row>
    <row r="7" spans="1:6" x14ac:dyDescent="0.2">
      <c r="A7" s="167" t="s">
        <v>83</v>
      </c>
      <c r="B7" s="191"/>
      <c r="C7" s="161"/>
      <c r="D7" s="190"/>
      <c r="E7" s="160"/>
      <c r="F7" s="160"/>
    </row>
    <row r="8" spans="1:6" x14ac:dyDescent="0.2">
      <c r="A8" s="168"/>
      <c r="B8" s="160"/>
      <c r="C8" s="160"/>
      <c r="D8" s="160"/>
      <c r="E8" s="160"/>
      <c r="F8" s="160"/>
    </row>
    <row r="9" spans="1:6" x14ac:dyDescent="0.2">
      <c r="A9" s="168"/>
      <c r="B9" s="160"/>
      <c r="C9" s="160"/>
      <c r="D9" s="160"/>
      <c r="E9" s="160"/>
      <c r="F9" s="160"/>
    </row>
    <row r="10" spans="1:6" x14ac:dyDescent="0.2">
      <c r="A10" s="167"/>
      <c r="B10" s="169" t="s">
        <v>85</v>
      </c>
      <c r="C10" s="160"/>
      <c r="D10" s="160"/>
      <c r="E10" s="160"/>
      <c r="F10" s="160"/>
    </row>
    <row r="11" spans="1:6" x14ac:dyDescent="0.2">
      <c r="A11" s="192" t="s">
        <v>76</v>
      </c>
      <c r="B11" s="195">
        <f>'Protected cropping'!I11</f>
        <v>210.53663317814261</v>
      </c>
      <c r="C11" s="160"/>
      <c r="D11" s="160"/>
      <c r="E11" s="160"/>
      <c r="F11" s="160"/>
    </row>
    <row r="12" spans="1:6" x14ac:dyDescent="0.2">
      <c r="A12" s="193" t="s">
        <v>84</v>
      </c>
      <c r="B12" s="195">
        <f>'Protected cropping'!I15</f>
        <v>38.4</v>
      </c>
      <c r="C12" s="160"/>
      <c r="D12" s="160"/>
      <c r="E12" s="160"/>
      <c r="F12" s="160"/>
    </row>
    <row r="13" spans="1:6" x14ac:dyDescent="0.2">
      <c r="A13" s="174" t="s">
        <v>87</v>
      </c>
      <c r="B13" s="195">
        <f>'Protected cropping'!I17</f>
        <v>75.63636363636364</v>
      </c>
      <c r="C13" s="160"/>
      <c r="D13" s="160"/>
      <c r="E13" s="160"/>
      <c r="F13" s="160"/>
    </row>
    <row r="14" spans="1:6" x14ac:dyDescent="0.2">
      <c r="A14" s="168"/>
      <c r="B14" s="166"/>
      <c r="C14" s="160"/>
      <c r="D14" s="160"/>
      <c r="E14" s="160"/>
      <c r="F14" s="160"/>
    </row>
    <row r="15" spans="1:6" x14ac:dyDescent="0.2">
      <c r="A15" s="168"/>
      <c r="B15" s="160"/>
      <c r="C15" s="160"/>
      <c r="D15" s="160"/>
      <c r="E15" s="160"/>
      <c r="F15" s="160"/>
    </row>
    <row r="16" spans="1:6" x14ac:dyDescent="0.2">
      <c r="A16" s="168"/>
      <c r="B16" s="160"/>
      <c r="C16" s="160"/>
      <c r="D16" s="160"/>
      <c r="E16" s="160"/>
      <c r="F16" s="160"/>
    </row>
    <row r="17" spans="1:6" x14ac:dyDescent="0.2">
      <c r="A17" s="168"/>
      <c r="B17" s="160"/>
      <c r="C17" s="160"/>
      <c r="D17" s="160"/>
      <c r="E17" s="160"/>
      <c r="F17" s="160"/>
    </row>
    <row r="18" spans="1:6" x14ac:dyDescent="0.2">
      <c r="A18" s="168"/>
      <c r="B18" s="160"/>
      <c r="C18" s="160"/>
      <c r="D18" s="160"/>
      <c r="E18" s="160"/>
      <c r="F18" s="160"/>
    </row>
    <row r="19" spans="1:6" x14ac:dyDescent="0.2">
      <c r="A19" s="168"/>
      <c r="B19" s="160"/>
      <c r="C19" s="160"/>
      <c r="D19" s="160"/>
      <c r="E19" s="160"/>
      <c r="F19" s="160"/>
    </row>
    <row r="20" spans="1:6" x14ac:dyDescent="0.2">
      <c r="A20" s="168"/>
      <c r="B20" s="160"/>
      <c r="C20" s="160"/>
      <c r="D20" s="160"/>
      <c r="E20" s="160"/>
      <c r="F20" s="160"/>
    </row>
    <row r="21" spans="1:6" x14ac:dyDescent="0.2">
      <c r="A21" s="168"/>
      <c r="B21" s="160"/>
      <c r="C21" s="160"/>
      <c r="D21" s="160"/>
      <c r="E21" s="160"/>
      <c r="F21" s="160"/>
    </row>
    <row r="22" spans="1:6" x14ac:dyDescent="0.2">
      <c r="A22" s="168"/>
      <c r="B22" s="160"/>
      <c r="C22" s="160"/>
      <c r="D22" s="160"/>
      <c r="E22" s="160"/>
      <c r="F22" s="160"/>
    </row>
    <row r="23" spans="1:6" x14ac:dyDescent="0.2">
      <c r="A23" s="168"/>
      <c r="B23" s="160"/>
      <c r="C23" s="160"/>
      <c r="D23" s="160"/>
      <c r="E23" s="160"/>
      <c r="F23" s="160"/>
    </row>
    <row r="24" spans="1:6" x14ac:dyDescent="0.2">
      <c r="A24" s="168"/>
      <c r="B24" s="160"/>
      <c r="C24" s="160"/>
      <c r="D24" s="160"/>
      <c r="E24" s="160"/>
      <c r="F24" s="160"/>
    </row>
    <row r="25" spans="1:6" x14ac:dyDescent="0.2">
      <c r="A25" s="168"/>
      <c r="B25" s="160"/>
      <c r="C25" s="160"/>
      <c r="D25" s="160"/>
      <c r="E25" s="160"/>
      <c r="F25" s="160"/>
    </row>
    <row r="26" spans="1:6" x14ac:dyDescent="0.2">
      <c r="A26" s="168"/>
      <c r="B26" s="160"/>
      <c r="C26" s="160"/>
      <c r="D26" s="160"/>
      <c r="E26" s="160"/>
      <c r="F26" s="160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A5014A317A14883A4B0D759DF73A9" ma:contentTypeVersion="13" ma:contentTypeDescription="Create a new document." ma:contentTypeScope="" ma:versionID="af5b57c52f7ca92584f16e6e6a41acc3">
  <xsd:schema xmlns:xsd="http://www.w3.org/2001/XMLSchema" xmlns:xs="http://www.w3.org/2001/XMLSchema" xmlns:p="http://schemas.microsoft.com/office/2006/metadata/properties" xmlns:ns3="171f797d-4920-46dc-8a21-9c04f6a994f9" xmlns:ns4="35aa393c-2045-4a9f-a98e-e3e76b5692e5" targetNamespace="http://schemas.microsoft.com/office/2006/metadata/properties" ma:root="true" ma:fieldsID="53a90bed28f847cea2df5d21c19d96cf" ns3:_="" ns4:_="">
    <xsd:import namespace="171f797d-4920-46dc-8a21-9c04f6a994f9"/>
    <xsd:import namespace="35aa393c-2045-4a9f-a98e-e3e76b5692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f797d-4920-46dc-8a21-9c04f6a99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a393c-2045-4a9f-a98e-e3e76b5692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7ED54-0B61-4CEA-9148-320C9144E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f797d-4920-46dc-8a21-9c04f6a994f9"/>
    <ds:schemaRef ds:uri="35aa393c-2045-4a9f-a98e-e3e76b5692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49934-8026-4096-98F4-11AA435DE8B3}">
  <ds:schemaRefs>
    <ds:schemaRef ds:uri="http://purl.org/dc/terms/"/>
    <ds:schemaRef ds:uri="35aa393c-2045-4a9f-a98e-e3e76b5692e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71f797d-4920-46dc-8a21-9c04f6a994f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150EBD-52A4-4650-8E56-0E2C52EDBB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Field crops</vt:lpstr>
      <vt:lpstr>Field crops rotation</vt:lpstr>
      <vt:lpstr>Protected cropping</vt:lpstr>
      <vt:lpstr>Protected cropping rotation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Raskin</dc:creator>
  <cp:lastModifiedBy>suzymayr suzymayr</cp:lastModifiedBy>
  <dcterms:created xsi:type="dcterms:W3CDTF">2020-07-02T07:45:23Z</dcterms:created>
  <dcterms:modified xsi:type="dcterms:W3CDTF">2026-07-07T13:55:20Z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0x010100CE3A5014A317A14883A4B0D759DF73A9</vt:lpwstr>
  </property>
</Properties>
</file>